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480" windowHeight="11640" activeTab="5"/>
  </bookViews>
  <sheets>
    <sheet name="Tổng hợp" sheetId="7" r:id="rId1"/>
    <sheet name="BSĐK" sheetId="2" r:id="rId2"/>
    <sheet name="Dược" sheetId="3" r:id="rId3"/>
    <sheet name="CNĐD" sheetId="4" r:id="rId4"/>
    <sheet name="YHDP" sheetId="5" r:id="rId5"/>
    <sheet name="RHM" sheetId="6" r:id="rId6"/>
  </sheets>
  <definedNames>
    <definedName name="_xlnm.Print_Titles" localSheetId="1">BSĐK!$9:$10</definedName>
    <definedName name="_xlnm.Print_Titles" localSheetId="3">CNĐD!$8:$9</definedName>
    <definedName name="_xlnm.Print_Titles" localSheetId="2">Dược!$8:$9</definedName>
    <definedName name="_xlnm.Print_Titles" localSheetId="4">YHDP!$9:$10</definedName>
  </definedNames>
  <calcPr calcId="125725"/>
</workbook>
</file>

<file path=xl/calcChain.xml><?xml version="1.0" encoding="utf-8"?>
<calcChain xmlns="http://schemas.openxmlformats.org/spreadsheetml/2006/main">
  <c r="G15" i="7"/>
  <c r="H15"/>
  <c r="H10"/>
  <c r="D15"/>
  <c r="F15"/>
  <c r="E15"/>
  <c r="H12"/>
  <c r="H13"/>
  <c r="H14"/>
  <c r="G12"/>
  <c r="G13"/>
  <c r="G14"/>
  <c r="H11"/>
  <c r="G11"/>
  <c r="G10"/>
  <c r="K12" i="6"/>
  <c r="J17" i="2"/>
  <c r="C15" i="7" l="1"/>
  <c r="L17" i="2"/>
  <c r="K31" i="5"/>
  <c r="L31" s="1"/>
  <c r="J20" i="3"/>
  <c r="L20" s="1"/>
  <c r="J109" i="2"/>
  <c r="K136"/>
  <c r="L109"/>
  <c r="L58"/>
  <c r="K53" i="3" l="1"/>
  <c r="K45"/>
  <c r="K43"/>
  <c r="K42"/>
  <c r="K35" i="2"/>
  <c r="J18" i="6"/>
  <c r="K18"/>
  <c r="K29" s="1"/>
  <c r="K67" i="3"/>
  <c r="L67" s="1"/>
  <c r="K237" i="2"/>
  <c r="L237" s="1"/>
  <c r="K205"/>
  <c r="L205" s="1"/>
  <c r="K80"/>
  <c r="L80" s="1"/>
  <c r="J52"/>
  <c r="L52" s="1"/>
  <c r="J51"/>
  <c r="L51" s="1"/>
  <c r="J50"/>
  <c r="L50" s="1"/>
  <c r="J49"/>
  <c r="L49" s="1"/>
  <c r="J42" i="3"/>
  <c r="L42" s="1"/>
  <c r="J24"/>
  <c r="L24" s="1"/>
  <c r="J12" i="6"/>
  <c r="K30" i="2"/>
  <c r="J23" i="3"/>
  <c r="L23" s="1"/>
  <c r="J19"/>
  <c r="L19" s="1"/>
  <c r="J12" i="5"/>
  <c r="K37"/>
  <c r="K29"/>
  <c r="K14"/>
  <c r="K40" s="1"/>
  <c r="K22" i="4"/>
  <c r="K21"/>
  <c r="K20"/>
  <c r="K19"/>
  <c r="K18"/>
  <c r="K13"/>
  <c r="K29" s="1"/>
  <c r="K58" i="3"/>
  <c r="J43"/>
  <c r="L43" s="1"/>
  <c r="K40"/>
  <c r="K72" s="1"/>
  <c r="L12" i="5" l="1"/>
  <c r="L12" i="6"/>
  <c r="L18"/>
  <c r="K41" i="2"/>
  <c r="K217"/>
  <c r="K214"/>
  <c r="K200"/>
  <c r="K199"/>
  <c r="K194"/>
  <c r="K193"/>
  <c r="K191"/>
  <c r="K186"/>
  <c r="K177"/>
  <c r="K174"/>
  <c r="K152"/>
  <c r="K23"/>
  <c r="K296" s="1"/>
  <c r="K206"/>
  <c r="K190"/>
  <c r="K189"/>
  <c r="K185"/>
  <c r="K146"/>
  <c r="J200"/>
  <c r="L200" s="1"/>
  <c r="J134"/>
  <c r="K138"/>
  <c r="K128"/>
  <c r="K99"/>
  <c r="K89"/>
  <c r="K140"/>
  <c r="K134"/>
  <c r="K132"/>
  <c r="K124"/>
  <c r="K123"/>
  <c r="K122"/>
  <c r="K114"/>
  <c r="J89"/>
  <c r="L89" s="1"/>
  <c r="J78"/>
  <c r="L78" s="1"/>
  <c r="J70"/>
  <c r="L70" s="1"/>
  <c r="J69"/>
  <c r="L69" s="1"/>
  <c r="K73"/>
  <c r="J45"/>
  <c r="L45" s="1"/>
  <c r="L134" l="1"/>
  <c r="J27" i="6"/>
  <c r="L27" s="1"/>
  <c r="J28"/>
  <c r="L28" s="1"/>
  <c r="J26"/>
  <c r="L26" s="1"/>
  <c r="J25"/>
  <c r="L25" s="1"/>
  <c r="J24"/>
  <c r="L24" s="1"/>
  <c r="J23"/>
  <c r="L23" s="1"/>
  <c r="J22"/>
  <c r="L22" s="1"/>
  <c r="J20"/>
  <c r="L20" s="1"/>
  <c r="J19"/>
  <c r="L19" s="1"/>
  <c r="J17"/>
  <c r="L17" s="1"/>
  <c r="J16"/>
  <c r="L16" s="1"/>
  <c r="J15"/>
  <c r="L15" s="1"/>
  <c r="J14"/>
  <c r="L14" s="1"/>
  <c r="J13"/>
  <c r="J48" i="2"/>
  <c r="L48" s="1"/>
  <c r="J47"/>
  <c r="L47" s="1"/>
  <c r="J46"/>
  <c r="L46" s="1"/>
  <c r="J44"/>
  <c r="L44" s="1"/>
  <c r="J43"/>
  <c r="L43" s="1"/>
  <c r="J42"/>
  <c r="L42" s="1"/>
  <c r="J295"/>
  <c r="L295" s="1"/>
  <c r="J294"/>
  <c r="L294" s="1"/>
  <c r="J293"/>
  <c r="L293" s="1"/>
  <c r="J292"/>
  <c r="L292" s="1"/>
  <c r="J291"/>
  <c r="L291" s="1"/>
  <c r="J290"/>
  <c r="L290" s="1"/>
  <c r="J289"/>
  <c r="L289" s="1"/>
  <c r="J288"/>
  <c r="L288" s="1"/>
  <c r="J287"/>
  <c r="L287" s="1"/>
  <c r="J286"/>
  <c r="L286" s="1"/>
  <c r="J285"/>
  <c r="L285" s="1"/>
  <c r="J284"/>
  <c r="L284" s="1"/>
  <c r="J283"/>
  <c r="L283" s="1"/>
  <c r="J282"/>
  <c r="L282" s="1"/>
  <c r="J281"/>
  <c r="L281" s="1"/>
  <c r="J280"/>
  <c r="L280" s="1"/>
  <c r="J279"/>
  <c r="L279" s="1"/>
  <c r="J278"/>
  <c r="L278" s="1"/>
  <c r="J277"/>
  <c r="L277" s="1"/>
  <c r="J276"/>
  <c r="L276" s="1"/>
  <c r="J275"/>
  <c r="L275" s="1"/>
  <c r="J274"/>
  <c r="L274" s="1"/>
  <c r="J273"/>
  <c r="L273" s="1"/>
  <c r="J272"/>
  <c r="L272" s="1"/>
  <c r="J271"/>
  <c r="L271" s="1"/>
  <c r="J270"/>
  <c r="L270" s="1"/>
  <c r="J269"/>
  <c r="L269" s="1"/>
  <c r="J268"/>
  <c r="L268" s="1"/>
  <c r="J267"/>
  <c r="L267" s="1"/>
  <c r="J266"/>
  <c r="L266" s="1"/>
  <c r="J265"/>
  <c r="L265" s="1"/>
  <c r="J264"/>
  <c r="L264" s="1"/>
  <c r="J263"/>
  <c r="L263" s="1"/>
  <c r="J262"/>
  <c r="L262" s="1"/>
  <c r="J261"/>
  <c r="L261" s="1"/>
  <c r="J260"/>
  <c r="L260" s="1"/>
  <c r="J259"/>
  <c r="L259" s="1"/>
  <c r="J258"/>
  <c r="L258" s="1"/>
  <c r="J257"/>
  <c r="L257" s="1"/>
  <c r="J256"/>
  <c r="L256" s="1"/>
  <c r="J255"/>
  <c r="L255" s="1"/>
  <c r="J254"/>
  <c r="L254" s="1"/>
  <c r="J253"/>
  <c r="L253" s="1"/>
  <c r="J252"/>
  <c r="L252" s="1"/>
  <c r="J251"/>
  <c r="L251" s="1"/>
  <c r="J250"/>
  <c r="L250" s="1"/>
  <c r="J249"/>
  <c r="L249" s="1"/>
  <c r="J248"/>
  <c r="L248" s="1"/>
  <c r="J247"/>
  <c r="L247" s="1"/>
  <c r="J246"/>
  <c r="L246" s="1"/>
  <c r="J245"/>
  <c r="L245" s="1"/>
  <c r="J244"/>
  <c r="L244" s="1"/>
  <c r="J243"/>
  <c r="L243" s="1"/>
  <c r="J242"/>
  <c r="L242" s="1"/>
  <c r="J241"/>
  <c r="L241" s="1"/>
  <c r="J240"/>
  <c r="L240" s="1"/>
  <c r="J239"/>
  <c r="L239" s="1"/>
  <c r="J238"/>
  <c r="L238" s="1"/>
  <c r="J236"/>
  <c r="L236" s="1"/>
  <c r="J235"/>
  <c r="L235" s="1"/>
  <c r="J234"/>
  <c r="L234" s="1"/>
  <c r="J233"/>
  <c r="L233" s="1"/>
  <c r="J232"/>
  <c r="L232" s="1"/>
  <c r="J231"/>
  <c r="L231" s="1"/>
  <c r="J230"/>
  <c r="L230" s="1"/>
  <c r="J229"/>
  <c r="L229" s="1"/>
  <c r="J228"/>
  <c r="L228" s="1"/>
  <c r="J227"/>
  <c r="L227" s="1"/>
  <c r="J226"/>
  <c r="L226" s="1"/>
  <c r="J225"/>
  <c r="L225" s="1"/>
  <c r="J224"/>
  <c r="L224" s="1"/>
  <c r="J223"/>
  <c r="L223" s="1"/>
  <c r="J222"/>
  <c r="L222" s="1"/>
  <c r="J221"/>
  <c r="L221" s="1"/>
  <c r="J220"/>
  <c r="L220" s="1"/>
  <c r="J219"/>
  <c r="L219" s="1"/>
  <c r="J218"/>
  <c r="L218" s="1"/>
  <c r="J217"/>
  <c r="L217" s="1"/>
  <c r="J41"/>
  <c r="L41" s="1"/>
  <c r="J40"/>
  <c r="L40" s="1"/>
  <c r="J39"/>
  <c r="L39" s="1"/>
  <c r="J38"/>
  <c r="L38" s="1"/>
  <c r="J37"/>
  <c r="L37" s="1"/>
  <c r="J36"/>
  <c r="L36" s="1"/>
  <c r="J35"/>
  <c r="L35" s="1"/>
  <c r="J34"/>
  <c r="L34" s="1"/>
  <c r="J33"/>
  <c r="L33" s="1"/>
  <c r="J216"/>
  <c r="L216" s="1"/>
  <c r="J215"/>
  <c r="L215" s="1"/>
  <c r="J214"/>
  <c r="L214" s="1"/>
  <c r="J213"/>
  <c r="L213" s="1"/>
  <c r="J212"/>
  <c r="L212" s="1"/>
  <c r="J211"/>
  <c r="L211" s="1"/>
  <c r="J210"/>
  <c r="L210" s="1"/>
  <c r="J209"/>
  <c r="L209" s="1"/>
  <c r="J208"/>
  <c r="L208" s="1"/>
  <c r="J207"/>
  <c r="L207" s="1"/>
  <c r="J206"/>
  <c r="L206" s="1"/>
  <c r="J204"/>
  <c r="L204" s="1"/>
  <c r="J203"/>
  <c r="L203" s="1"/>
  <c r="J202"/>
  <c r="L202" s="1"/>
  <c r="J201"/>
  <c r="L201" s="1"/>
  <c r="J199"/>
  <c r="L199" s="1"/>
  <c r="J198"/>
  <c r="L198" s="1"/>
  <c r="J197"/>
  <c r="L197" s="1"/>
  <c r="J196"/>
  <c r="L196" s="1"/>
  <c r="J195"/>
  <c r="L195" s="1"/>
  <c r="J194"/>
  <c r="L194" s="1"/>
  <c r="J193"/>
  <c r="L193" s="1"/>
  <c r="J192"/>
  <c r="L192" s="1"/>
  <c r="J191"/>
  <c r="L191" s="1"/>
  <c r="J190"/>
  <c r="L190" s="1"/>
  <c r="J189"/>
  <c r="L189" s="1"/>
  <c r="J188"/>
  <c r="L188" s="1"/>
  <c r="J187"/>
  <c r="L187" s="1"/>
  <c r="J186"/>
  <c r="L186" s="1"/>
  <c r="J185"/>
  <c r="L185" s="1"/>
  <c r="J184"/>
  <c r="L184" s="1"/>
  <c r="J183"/>
  <c r="L183" s="1"/>
  <c r="J182"/>
  <c r="L182" s="1"/>
  <c r="J181"/>
  <c r="L181" s="1"/>
  <c r="J180"/>
  <c r="L180" s="1"/>
  <c r="J179"/>
  <c r="L179" s="1"/>
  <c r="J178"/>
  <c r="L178" s="1"/>
  <c r="J177"/>
  <c r="L177" s="1"/>
  <c r="J176"/>
  <c r="L176" s="1"/>
  <c r="J175"/>
  <c r="L175" s="1"/>
  <c r="J174"/>
  <c r="L174" s="1"/>
  <c r="J173"/>
  <c r="L173" s="1"/>
  <c r="J172"/>
  <c r="L172" s="1"/>
  <c r="J171"/>
  <c r="L171" s="1"/>
  <c r="J170"/>
  <c r="L170" s="1"/>
  <c r="J169"/>
  <c r="L169" s="1"/>
  <c r="J168"/>
  <c r="L168" s="1"/>
  <c r="J167"/>
  <c r="L167" s="1"/>
  <c r="J166"/>
  <c r="L166" s="1"/>
  <c r="J165"/>
  <c r="L165" s="1"/>
  <c r="J164"/>
  <c r="L164" s="1"/>
  <c r="J163"/>
  <c r="L163" s="1"/>
  <c r="J162"/>
  <c r="L162" s="1"/>
  <c r="J161"/>
  <c r="L161" s="1"/>
  <c r="J160"/>
  <c r="L160" s="1"/>
  <c r="J159"/>
  <c r="L159" s="1"/>
  <c r="J158"/>
  <c r="L158" s="1"/>
  <c r="J157"/>
  <c r="L157" s="1"/>
  <c r="J156"/>
  <c r="L156" s="1"/>
  <c r="J155"/>
  <c r="L155" s="1"/>
  <c r="J154"/>
  <c r="L154" s="1"/>
  <c r="J153"/>
  <c r="L153" s="1"/>
  <c r="J152"/>
  <c r="L152" s="1"/>
  <c r="J151"/>
  <c r="L151" s="1"/>
  <c r="J150"/>
  <c r="L150" s="1"/>
  <c r="J149"/>
  <c r="L149" s="1"/>
  <c r="J148"/>
  <c r="L148" s="1"/>
  <c r="J147"/>
  <c r="L147" s="1"/>
  <c r="J146"/>
  <c r="L146" s="1"/>
  <c r="J145"/>
  <c r="L145" s="1"/>
  <c r="J32"/>
  <c r="L32" s="1"/>
  <c r="J31"/>
  <c r="L31" s="1"/>
  <c r="J30"/>
  <c r="L30" s="1"/>
  <c r="J29"/>
  <c r="L29" s="1"/>
  <c r="J28"/>
  <c r="L28" s="1"/>
  <c r="J27"/>
  <c r="L27" s="1"/>
  <c r="J26"/>
  <c r="L26" s="1"/>
  <c r="J25"/>
  <c r="L25" s="1"/>
  <c r="J24"/>
  <c r="L24" s="1"/>
  <c r="L13" i="6" l="1"/>
  <c r="L29" s="1"/>
  <c r="J29"/>
  <c r="J23" i="2"/>
  <c r="L23" s="1"/>
  <c r="J22"/>
  <c r="L22" s="1"/>
  <c r="J21"/>
  <c r="L21" s="1"/>
  <c r="J20"/>
  <c r="L20" s="1"/>
  <c r="J19"/>
  <c r="L19" s="1"/>
  <c r="J144"/>
  <c r="L144" s="1"/>
  <c r="J143"/>
  <c r="L143" s="1"/>
  <c r="J142"/>
  <c r="L142" s="1"/>
  <c r="J141"/>
  <c r="L141" s="1"/>
  <c r="J140"/>
  <c r="L140" s="1"/>
  <c r="J139"/>
  <c r="L139" s="1"/>
  <c r="J138"/>
  <c r="L138" s="1"/>
  <c r="J137"/>
  <c r="L137" s="1"/>
  <c r="J136"/>
  <c r="L136" s="1"/>
  <c r="J135"/>
  <c r="L135" s="1"/>
  <c r="J133"/>
  <c r="L133" s="1"/>
  <c r="J132"/>
  <c r="L132" s="1"/>
  <c r="J131"/>
  <c r="L131" s="1"/>
  <c r="J130"/>
  <c r="L130" s="1"/>
  <c r="J129"/>
  <c r="L129" s="1"/>
  <c r="J128"/>
  <c r="L128" s="1"/>
  <c r="J127"/>
  <c r="L127" s="1"/>
  <c r="J126"/>
  <c r="L126" s="1"/>
  <c r="J125"/>
  <c r="L125" s="1"/>
  <c r="J124"/>
  <c r="L124" s="1"/>
  <c r="J123"/>
  <c r="L123" s="1"/>
  <c r="J122"/>
  <c r="L122" s="1"/>
  <c r="J121"/>
  <c r="L121" s="1"/>
  <c r="J120"/>
  <c r="L120" s="1"/>
  <c r="J119"/>
  <c r="L119" s="1"/>
  <c r="J118"/>
  <c r="L118" s="1"/>
  <c r="J117"/>
  <c r="L117" s="1"/>
  <c r="J116"/>
  <c r="L116" s="1"/>
  <c r="J115"/>
  <c r="L115" s="1"/>
  <c r="J114"/>
  <c r="L114" s="1"/>
  <c r="J113"/>
  <c r="L113" s="1"/>
  <c r="J112"/>
  <c r="L112" s="1"/>
  <c r="J111"/>
  <c r="L111" s="1"/>
  <c r="J110"/>
  <c r="L110" s="1"/>
  <c r="J108"/>
  <c r="L108" s="1"/>
  <c r="J107"/>
  <c r="L107" s="1"/>
  <c r="J106"/>
  <c r="L106" s="1"/>
  <c r="J105"/>
  <c r="L105" s="1"/>
  <c r="J104"/>
  <c r="L104" s="1"/>
  <c r="J103"/>
  <c r="L103" s="1"/>
  <c r="J102"/>
  <c r="L102" s="1"/>
  <c r="J101"/>
  <c r="L101" s="1"/>
  <c r="J100"/>
  <c r="L100" s="1"/>
  <c r="J99"/>
  <c r="L99" s="1"/>
  <c r="J98"/>
  <c r="L98" s="1"/>
  <c r="J97"/>
  <c r="L97" s="1"/>
  <c r="J96"/>
  <c r="L96" s="1"/>
  <c r="J95"/>
  <c r="L95" s="1"/>
  <c r="J94"/>
  <c r="L94" s="1"/>
  <c r="J93"/>
  <c r="L93" s="1"/>
  <c r="J92"/>
  <c r="L92" s="1"/>
  <c r="J91"/>
  <c r="L91" s="1"/>
  <c r="J90"/>
  <c r="L90" s="1"/>
  <c r="J88"/>
  <c r="L88" s="1"/>
  <c r="J87"/>
  <c r="L87" s="1"/>
  <c r="J86"/>
  <c r="L86" s="1"/>
  <c r="J85"/>
  <c r="L85" s="1"/>
  <c r="J84"/>
  <c r="L84" s="1"/>
  <c r="J83"/>
  <c r="L83" s="1"/>
  <c r="J82"/>
  <c r="L82" s="1"/>
  <c r="J81"/>
  <c r="L81" s="1"/>
  <c r="J79"/>
  <c r="L79" s="1"/>
  <c r="J77"/>
  <c r="L77" s="1"/>
  <c r="J76"/>
  <c r="L76" s="1"/>
  <c r="J75"/>
  <c r="L75" s="1"/>
  <c r="J74"/>
  <c r="L74" s="1"/>
  <c r="J73"/>
  <c r="L73" s="1"/>
  <c r="J72"/>
  <c r="L72" s="1"/>
  <c r="J71"/>
  <c r="L71" s="1"/>
  <c r="J68"/>
  <c r="L68" s="1"/>
  <c r="J67"/>
  <c r="L67" s="1"/>
  <c r="J66"/>
  <c r="L66" s="1"/>
  <c r="J65"/>
  <c r="L65" s="1"/>
  <c r="J64"/>
  <c r="L64" s="1"/>
  <c r="J63"/>
  <c r="L63" s="1"/>
  <c r="J62"/>
  <c r="L62" s="1"/>
  <c r="J61"/>
  <c r="L61" s="1"/>
  <c r="J60"/>
  <c r="L60" s="1"/>
  <c r="J59"/>
  <c r="L59" s="1"/>
  <c r="J57"/>
  <c r="L57" s="1"/>
  <c r="J56"/>
  <c r="L56" s="1"/>
  <c r="J55"/>
  <c r="L55" s="1"/>
  <c r="J54"/>
  <c r="L54" s="1"/>
  <c r="J18"/>
  <c r="L18" s="1"/>
  <c r="J16"/>
  <c r="L16" s="1"/>
  <c r="J15"/>
  <c r="L15" s="1"/>
  <c r="J14"/>
  <c r="L14" s="1"/>
  <c r="J13"/>
  <c r="L13" s="1"/>
  <c r="J12"/>
  <c r="J39" i="5"/>
  <c r="L39" s="1"/>
  <c r="J38"/>
  <c r="L38" s="1"/>
  <c r="J37"/>
  <c r="L37" s="1"/>
  <c r="J36"/>
  <c r="L36" s="1"/>
  <c r="J35"/>
  <c r="L35" s="1"/>
  <c r="J34"/>
  <c r="L34" s="1"/>
  <c r="J33"/>
  <c r="L33" s="1"/>
  <c r="J32"/>
  <c r="L32" s="1"/>
  <c r="J30"/>
  <c r="L30" s="1"/>
  <c r="J19"/>
  <c r="L19" s="1"/>
  <c r="J18"/>
  <c r="L18" s="1"/>
  <c r="J17"/>
  <c r="L17" s="1"/>
  <c r="J16"/>
  <c r="L16" s="1"/>
  <c r="J15"/>
  <c r="L15" s="1"/>
  <c r="J14"/>
  <c r="L14" s="1"/>
  <c r="J29"/>
  <c r="L29" s="1"/>
  <c r="J28"/>
  <c r="L28" s="1"/>
  <c r="J27"/>
  <c r="L27" s="1"/>
  <c r="J26"/>
  <c r="L26" s="1"/>
  <c r="J25"/>
  <c r="L25" s="1"/>
  <c r="J24"/>
  <c r="L24" s="1"/>
  <c r="J23"/>
  <c r="L23" s="1"/>
  <c r="J22"/>
  <c r="L22" s="1"/>
  <c r="J21"/>
  <c r="L21" s="1"/>
  <c r="J13"/>
  <c r="J28" i="4"/>
  <c r="L28" s="1"/>
  <c r="J27"/>
  <c r="L27" s="1"/>
  <c r="J26"/>
  <c r="L26" s="1"/>
  <c r="J25"/>
  <c r="L25" s="1"/>
  <c r="J24"/>
  <c r="L24" s="1"/>
  <c r="J23"/>
  <c r="L23" s="1"/>
  <c r="J22"/>
  <c r="L22" s="1"/>
  <c r="J21"/>
  <c r="L21" s="1"/>
  <c r="J20"/>
  <c r="L20" s="1"/>
  <c r="J19"/>
  <c r="L19" s="1"/>
  <c r="J18"/>
  <c r="L18" s="1"/>
  <c r="J15"/>
  <c r="L15" s="1"/>
  <c r="J14"/>
  <c r="L14" s="1"/>
  <c r="J13"/>
  <c r="L13" s="1"/>
  <c r="J17"/>
  <c r="L17" s="1"/>
  <c r="J12"/>
  <c r="L12" s="1"/>
  <c r="J11"/>
  <c r="J71" i="3"/>
  <c r="L71" s="1"/>
  <c r="J70"/>
  <c r="L70" s="1"/>
  <c r="J69"/>
  <c r="L69" s="1"/>
  <c r="J68"/>
  <c r="L68" s="1"/>
  <c r="J66"/>
  <c r="L66" s="1"/>
  <c r="J65"/>
  <c r="L65" s="1"/>
  <c r="J64"/>
  <c r="L64" s="1"/>
  <c r="J63"/>
  <c r="L63" s="1"/>
  <c r="J62"/>
  <c r="L62" s="1"/>
  <c r="J61"/>
  <c r="L61" s="1"/>
  <c r="J60"/>
  <c r="L60" s="1"/>
  <c r="J59"/>
  <c r="L59" s="1"/>
  <c r="J58"/>
  <c r="L58" s="1"/>
  <c r="J25"/>
  <c r="L25" s="1"/>
  <c r="J22"/>
  <c r="L22" s="1"/>
  <c r="J21"/>
  <c r="L21" s="1"/>
  <c r="J18"/>
  <c r="L18" s="1"/>
  <c r="J17"/>
  <c r="L17" s="1"/>
  <c r="J16"/>
  <c r="L16" s="1"/>
  <c r="J15"/>
  <c r="L15" s="1"/>
  <c r="J57"/>
  <c r="L57" s="1"/>
  <c r="J56"/>
  <c r="L56" s="1"/>
  <c r="J55"/>
  <c r="L55" s="1"/>
  <c r="J54"/>
  <c r="L54" s="1"/>
  <c r="J53"/>
  <c r="L53" s="1"/>
  <c r="J52"/>
  <c r="L52" s="1"/>
  <c r="J51"/>
  <c r="L51" s="1"/>
  <c r="J50"/>
  <c r="L50" s="1"/>
  <c r="J49"/>
  <c r="L49" s="1"/>
  <c r="J48"/>
  <c r="L48" s="1"/>
  <c r="J47"/>
  <c r="L47" s="1"/>
  <c r="J46"/>
  <c r="L46" s="1"/>
  <c r="J45"/>
  <c r="L45" s="1"/>
  <c r="J44"/>
  <c r="L44" s="1"/>
  <c r="J41"/>
  <c r="L41" s="1"/>
  <c r="J14"/>
  <c r="L14" s="1"/>
  <c r="J13"/>
  <c r="L13" s="1"/>
  <c r="J12"/>
  <c r="L12" s="1"/>
  <c r="J11"/>
  <c r="J40"/>
  <c r="L40" s="1"/>
  <c r="J39"/>
  <c r="L39" s="1"/>
  <c r="J38"/>
  <c r="L38" s="1"/>
  <c r="J37"/>
  <c r="L37" s="1"/>
  <c r="J35"/>
  <c r="L35" s="1"/>
  <c r="J34"/>
  <c r="L34" s="1"/>
  <c r="J36"/>
  <c r="L36" s="1"/>
  <c r="J33"/>
  <c r="L33" s="1"/>
  <c r="J32"/>
  <c r="L32" s="1"/>
  <c r="J31"/>
  <c r="L31" s="1"/>
  <c r="J30"/>
  <c r="L30" s="1"/>
  <c r="J29"/>
  <c r="L29" s="1"/>
  <c r="J28"/>
  <c r="L28" s="1"/>
  <c r="J27"/>
  <c r="L27" s="1"/>
  <c r="L13" i="5" l="1"/>
  <c r="L40" s="1"/>
  <c r="J40"/>
  <c r="J72" i="3"/>
  <c r="L11"/>
  <c r="L72" s="1"/>
  <c r="J29" i="4"/>
  <c r="L11"/>
  <c r="L29" s="1"/>
  <c r="J296" i="2"/>
  <c r="L12"/>
  <c r="L296" s="1"/>
</calcChain>
</file>

<file path=xl/sharedStrings.xml><?xml version="1.0" encoding="utf-8"?>
<sst xmlns="http://schemas.openxmlformats.org/spreadsheetml/2006/main" count="3024" uniqueCount="1445">
  <si>
    <t>STT</t>
  </si>
  <si>
    <t>Mã số SV</t>
  </si>
  <si>
    <t>Họ và</t>
  </si>
  <si>
    <t>tên</t>
  </si>
  <si>
    <t>Ngày sinh</t>
  </si>
  <si>
    <t>Lớp</t>
  </si>
  <si>
    <t>Đối tượng</t>
  </si>
  <si>
    <t>Tày</t>
  </si>
  <si>
    <t>Hộ cận nghèo</t>
  </si>
  <si>
    <t xml:space="preserve">Hộ nghèo </t>
  </si>
  <si>
    <t>Chang</t>
  </si>
  <si>
    <t xml:space="preserve">Hộ cận nghèo </t>
  </si>
  <si>
    <t xml:space="preserve"> Nguyễn Văn</t>
  </si>
  <si>
    <t>Dung</t>
  </si>
  <si>
    <t>Hộ nghèo</t>
  </si>
  <si>
    <t>Duyên</t>
  </si>
  <si>
    <t>Nùng</t>
  </si>
  <si>
    <t>03/02/1993</t>
  </si>
  <si>
    <t>Dao</t>
  </si>
  <si>
    <t>Kinh</t>
  </si>
  <si>
    <t>Con BB 61%</t>
  </si>
  <si>
    <t xml:space="preserve"> Nguyễn Thị</t>
  </si>
  <si>
    <t xml:space="preserve"> Hoàng Thị</t>
  </si>
  <si>
    <t xml:space="preserve">Hoàng Thị </t>
  </si>
  <si>
    <t>Phượng</t>
  </si>
  <si>
    <t>CNNCĐHH</t>
  </si>
  <si>
    <t>Thu</t>
  </si>
  <si>
    <t xml:space="preserve">Bùi Thị </t>
  </si>
  <si>
    <t>Mường</t>
  </si>
  <si>
    <t>Thắm</t>
  </si>
  <si>
    <t>Ghi chú</t>
  </si>
  <si>
    <t xml:space="preserve">    ĐẠI HỌC THÁI NGUYÊN</t>
  </si>
  <si>
    <t xml:space="preserve">   ĐẠI HỌC THÁI NGUYÊN</t>
  </si>
  <si>
    <t>Nga</t>
  </si>
  <si>
    <t>Thái</t>
  </si>
  <si>
    <t>Thúy</t>
  </si>
  <si>
    <t>Con TB 21%</t>
  </si>
  <si>
    <t xml:space="preserve"> Ngô Thị</t>
  </si>
  <si>
    <t>Hạnh</t>
  </si>
  <si>
    <t>Nhung</t>
  </si>
  <si>
    <t xml:space="preserve"> Nguyễn Hữu</t>
  </si>
  <si>
    <t>Con TB 38%</t>
  </si>
  <si>
    <t>Tâm</t>
  </si>
  <si>
    <t xml:space="preserve"> Phạm Thị</t>
  </si>
  <si>
    <t xml:space="preserve"> Nông Thị</t>
  </si>
  <si>
    <t>Huy</t>
  </si>
  <si>
    <t>Thảo</t>
  </si>
  <si>
    <t>Đăng</t>
  </si>
  <si>
    <t>Đức</t>
  </si>
  <si>
    <t>Linh</t>
  </si>
  <si>
    <t>Anh</t>
  </si>
  <si>
    <t>Hường</t>
  </si>
  <si>
    <t xml:space="preserve"> Trần Thị</t>
  </si>
  <si>
    <t>Ngát</t>
  </si>
  <si>
    <t>Con TB 25%</t>
  </si>
  <si>
    <t>Trang</t>
  </si>
  <si>
    <t>Hiền</t>
  </si>
  <si>
    <t>Hằng</t>
  </si>
  <si>
    <t>Thơ</t>
  </si>
  <si>
    <t>Tuấn</t>
  </si>
  <si>
    <t>Hoa</t>
  </si>
  <si>
    <t>Con TB 61%</t>
  </si>
  <si>
    <t>Hương</t>
  </si>
  <si>
    <t>Mạnh</t>
  </si>
  <si>
    <t>Nghĩa</t>
  </si>
  <si>
    <t xml:space="preserve"> Bùi Thị</t>
  </si>
  <si>
    <t>Hòa</t>
  </si>
  <si>
    <t>Liên</t>
  </si>
  <si>
    <t xml:space="preserve"> Nông Văn</t>
  </si>
  <si>
    <t>Mồ côi cha mẹ</t>
  </si>
  <si>
    <t xml:space="preserve"> Lê Thị </t>
  </si>
  <si>
    <t xml:space="preserve"> Bùi Văn</t>
  </si>
  <si>
    <t>Giang</t>
  </si>
  <si>
    <t xml:space="preserve">Nguyễn Thị </t>
  </si>
  <si>
    <t xml:space="preserve">Dương Thị </t>
  </si>
  <si>
    <t xml:space="preserve">Trương Thị </t>
  </si>
  <si>
    <t>Thiết</t>
  </si>
  <si>
    <t>Thanh</t>
  </si>
  <si>
    <t xml:space="preserve"> Đinh Thị</t>
  </si>
  <si>
    <t xml:space="preserve"> Lê Thị</t>
  </si>
  <si>
    <t>Diệu</t>
  </si>
  <si>
    <t>Phương</t>
  </si>
  <si>
    <t xml:space="preserve"> Nguyễn Thị Thu</t>
  </si>
  <si>
    <t>Thủy</t>
  </si>
  <si>
    <t>Con BB 65%</t>
  </si>
  <si>
    <t>Trường</t>
  </si>
  <si>
    <t>Xuân</t>
  </si>
  <si>
    <t>Yến</t>
  </si>
  <si>
    <t>DTY1153210245</t>
  </si>
  <si>
    <t>22/07/1993</t>
  </si>
  <si>
    <t>Quỳnh</t>
  </si>
  <si>
    <t>DTY1153210117</t>
  </si>
  <si>
    <t xml:space="preserve"> Nguyễn Trọng</t>
  </si>
  <si>
    <t>21/02/1993</t>
  </si>
  <si>
    <t xml:space="preserve">Thức </t>
  </si>
  <si>
    <t>DTY1153210496</t>
  </si>
  <si>
    <t>Đoàn</t>
  </si>
  <si>
    <t>27/06/1993</t>
  </si>
  <si>
    <t>Con TB 81%</t>
  </si>
  <si>
    <t>DTY1153210501</t>
  </si>
  <si>
    <t>Trần Thị Thúy</t>
  </si>
  <si>
    <t>12/01/1993</t>
  </si>
  <si>
    <t>DTY1153210544</t>
  </si>
  <si>
    <t xml:space="preserve">Đặng Xuân </t>
  </si>
  <si>
    <t>20/7/1993</t>
  </si>
  <si>
    <t>DTY1153210280</t>
  </si>
  <si>
    <t xml:space="preserve">Vũ Việt </t>
  </si>
  <si>
    <t>08/09/1993</t>
  </si>
  <si>
    <t>DTY1153210285</t>
  </si>
  <si>
    <t>Huệ</t>
  </si>
  <si>
    <t>DTY1153210301</t>
  </si>
  <si>
    <t xml:space="preserve"> Chu Tiến</t>
  </si>
  <si>
    <t>Ngọc</t>
  </si>
  <si>
    <t>26/09/1993</t>
  </si>
  <si>
    <t>Con TB 91%</t>
  </si>
  <si>
    <t xml:space="preserve"> Cao Thị</t>
  </si>
  <si>
    <t>Lâm</t>
  </si>
  <si>
    <t>Quang</t>
  </si>
  <si>
    <t>Thương</t>
  </si>
  <si>
    <t>K45A</t>
  </si>
  <si>
    <t>DTY1257201010175</t>
  </si>
  <si>
    <t>Lượng</t>
  </si>
  <si>
    <t>03/07/1994</t>
  </si>
  <si>
    <t>DTY1257201010197</t>
  </si>
  <si>
    <t xml:space="preserve">Trần Thanh </t>
  </si>
  <si>
    <t>13/4/1994</t>
  </si>
  <si>
    <t>DTY1257201010191</t>
  </si>
  <si>
    <t xml:space="preserve">Đinh Chí </t>
  </si>
  <si>
    <t>17/08/1993</t>
  </si>
  <si>
    <t>K45B</t>
  </si>
  <si>
    <t>DTY1257201010011</t>
  </si>
  <si>
    <t xml:space="preserve">Phạm Thị </t>
  </si>
  <si>
    <t>15/08/1993</t>
  </si>
  <si>
    <t>H'mông</t>
  </si>
  <si>
    <t>Nam</t>
  </si>
  <si>
    <t>Mùa A</t>
  </si>
  <si>
    <t>Huyền</t>
  </si>
  <si>
    <t>Ánh</t>
  </si>
  <si>
    <t>Mai</t>
  </si>
  <si>
    <t>Hoài</t>
  </si>
  <si>
    <t>DTY1257201010212</t>
  </si>
  <si>
    <t xml:space="preserve"> Trần Diệu</t>
  </si>
  <si>
    <t>Dư</t>
  </si>
  <si>
    <t>27/01/1994</t>
  </si>
  <si>
    <t>K45E</t>
  </si>
  <si>
    <t>Con BB 64%</t>
  </si>
  <si>
    <t xml:space="preserve"> Phạm Văn</t>
  </si>
  <si>
    <t>10/09/1993</t>
  </si>
  <si>
    <t xml:space="preserve"> Bùi Thị Thu</t>
  </si>
  <si>
    <t>Minh</t>
  </si>
  <si>
    <t>Chinh</t>
  </si>
  <si>
    <t>K46A</t>
  </si>
  <si>
    <t>DTY1357201010037</t>
  </si>
  <si>
    <t xml:space="preserve"> Trần Thị Vân</t>
  </si>
  <si>
    <t>24/08/1995</t>
  </si>
  <si>
    <t>Con TB 31%</t>
  </si>
  <si>
    <t>Hảo</t>
  </si>
  <si>
    <t>DTY1357201010194</t>
  </si>
  <si>
    <t xml:space="preserve"> Bế Thị Thanh</t>
  </si>
  <si>
    <t>29/06/1994</t>
  </si>
  <si>
    <t>DTY1357201010247</t>
  </si>
  <si>
    <t>Huế</t>
  </si>
  <si>
    <t>24/03/1994</t>
  </si>
  <si>
    <t>20/08/1995</t>
  </si>
  <si>
    <t>DTY1357201010286</t>
  </si>
  <si>
    <t xml:space="preserve"> Phạm Thị </t>
  </si>
  <si>
    <t>02/08/1994</t>
  </si>
  <si>
    <t>DTY1357201010314</t>
  </si>
  <si>
    <t xml:space="preserve"> Phùng Nguyệt</t>
  </si>
  <si>
    <t>20/04/1995</t>
  </si>
  <si>
    <t>Con BB 2/3 (69%)</t>
  </si>
  <si>
    <t>DTY1357201010410</t>
  </si>
  <si>
    <t>01/12/1994</t>
  </si>
  <si>
    <t>Con TB 78%</t>
  </si>
  <si>
    <t>DTY1357201010441</t>
  </si>
  <si>
    <t>Như</t>
  </si>
  <si>
    <t>05/10/1994</t>
  </si>
  <si>
    <t xml:space="preserve">Nguyễn Ngọc </t>
  </si>
  <si>
    <t>Thư</t>
  </si>
  <si>
    <t>Tiến</t>
  </si>
  <si>
    <t>10/03/1994</t>
  </si>
  <si>
    <t>DTY1357201010612</t>
  </si>
  <si>
    <t xml:space="preserve"> Thân Thị Diễm</t>
  </si>
  <si>
    <t>02/05/1995</t>
  </si>
  <si>
    <t>Con BB 2/3 (61%)</t>
  </si>
  <si>
    <t>DTY1357201010577</t>
  </si>
  <si>
    <t xml:space="preserve">Bùi Thị Thương </t>
  </si>
  <si>
    <t>13/03/1994</t>
  </si>
  <si>
    <t>K46B</t>
  </si>
  <si>
    <t>DTY1357201010055</t>
  </si>
  <si>
    <t>20/08/1994</t>
  </si>
  <si>
    <t>DTY1357201010213</t>
  </si>
  <si>
    <t>22/02/1994</t>
  </si>
  <si>
    <t>K46C</t>
  </si>
  <si>
    <t>DTY1357201010260</t>
  </si>
  <si>
    <t>DTY1357201010268</t>
  </si>
  <si>
    <t xml:space="preserve"> Mè Thị</t>
  </si>
  <si>
    <t>31/12/1994</t>
  </si>
  <si>
    <t>Con TB 41%</t>
  </si>
  <si>
    <t>Lý</t>
  </si>
  <si>
    <t>30/01/1994</t>
  </si>
  <si>
    <t>DTY1357201010490</t>
  </si>
  <si>
    <t>Quyền</t>
  </si>
  <si>
    <t>09/09/1994</t>
  </si>
  <si>
    <t>K46D</t>
  </si>
  <si>
    <t>DTY1357201010295</t>
  </si>
  <si>
    <t>10/08/1994</t>
  </si>
  <si>
    <t>DTY1357201010391</t>
  </si>
  <si>
    <t xml:space="preserve">Trần Quỳnh </t>
  </si>
  <si>
    <t>1/02/1995</t>
  </si>
  <si>
    <t>K46E</t>
  </si>
  <si>
    <t>DTY1357201010603</t>
  </si>
  <si>
    <t xml:space="preserve"> Sầm Thị Thu</t>
  </si>
  <si>
    <t>Trà</t>
  </si>
  <si>
    <t>28/01/1994</t>
  </si>
  <si>
    <t>DTY1357201010709</t>
  </si>
  <si>
    <t xml:space="preserve"> Hà Hải</t>
  </si>
  <si>
    <t>06/09/1994</t>
  </si>
  <si>
    <t>DTY1457201010005</t>
  </si>
  <si>
    <t xml:space="preserve">Đinh Lan </t>
  </si>
  <si>
    <t>08/09/1996</t>
  </si>
  <si>
    <t>K47A</t>
  </si>
  <si>
    <t>Hoàng Thị Minh</t>
  </si>
  <si>
    <t>DTY1457201010189</t>
  </si>
  <si>
    <t>Quản Thị Phương</t>
  </si>
  <si>
    <t>Loan</t>
  </si>
  <si>
    <t>22/05/1996</t>
  </si>
  <si>
    <t>DTY 1457201010185</t>
  </si>
  <si>
    <t>Bùi Thị Thùy</t>
  </si>
  <si>
    <t>20/12/1996</t>
  </si>
  <si>
    <t>Con nuôi TB 32%</t>
  </si>
  <si>
    <t>K47B</t>
  </si>
  <si>
    <t>DTY1457201010232</t>
  </si>
  <si>
    <t>Nhuần</t>
  </si>
  <si>
    <t>25/10/1996</t>
  </si>
  <si>
    <t>DTY1457201010217</t>
  </si>
  <si>
    <t>18/02/1996</t>
  </si>
  <si>
    <t>Con nuôi  BB 61%</t>
  </si>
  <si>
    <t>DTY1457201010329</t>
  </si>
  <si>
    <t>Dương Thị Huyền</t>
  </si>
  <si>
    <t>11/01/1995</t>
  </si>
  <si>
    <t xml:space="preserve">Hà Tiến </t>
  </si>
  <si>
    <t>Vinh</t>
  </si>
  <si>
    <t>28/08/1996</t>
  </si>
  <si>
    <t>DTY1457201010372</t>
  </si>
  <si>
    <t>Sầm Đình</t>
  </si>
  <si>
    <t>Văn</t>
  </si>
  <si>
    <t>13/04/1996</t>
  </si>
  <si>
    <t>DTY1457201010330</t>
  </si>
  <si>
    <t>Lã Thị Thu</t>
  </si>
  <si>
    <t>19/01/1996</t>
  </si>
  <si>
    <t>DTY1457201010123</t>
  </si>
  <si>
    <t xml:space="preserve">Ngô Minh </t>
  </si>
  <si>
    <t>28/03/1996</t>
  </si>
  <si>
    <t>K47C</t>
  </si>
  <si>
    <t>Phúc</t>
  </si>
  <si>
    <t>DTY1457201010057</t>
  </si>
  <si>
    <t xml:space="preserve">Lưu Quang </t>
  </si>
  <si>
    <t>16/10/1992</t>
  </si>
  <si>
    <t>K47D</t>
  </si>
  <si>
    <t>DTY1457201010090</t>
  </si>
  <si>
    <t>20/11/1996</t>
  </si>
  <si>
    <t>DTY1457201010226</t>
  </si>
  <si>
    <t>Vũ Thị Thanh</t>
  </si>
  <si>
    <t>Nhàn</t>
  </si>
  <si>
    <t>03/05/1996</t>
  </si>
  <si>
    <t xml:space="preserve"> Lê Thị Hồng</t>
  </si>
  <si>
    <t>Con BB 51%</t>
  </si>
  <si>
    <t>Con TB 23%</t>
  </si>
  <si>
    <t xml:space="preserve"> Đinh Khắc Việt </t>
  </si>
  <si>
    <t>30/05/1993</t>
  </si>
  <si>
    <t xml:space="preserve"> Lô Thị Thu</t>
  </si>
  <si>
    <t>02/05/1993</t>
  </si>
  <si>
    <t>Con BB 68%</t>
  </si>
  <si>
    <t>25/11/1984</t>
  </si>
  <si>
    <t xml:space="preserve"> Đỗ Thị Minh</t>
  </si>
  <si>
    <t xml:space="preserve">Đinh Thị </t>
  </si>
  <si>
    <t>Hiếu</t>
  </si>
  <si>
    <t xml:space="preserve"> Trần Thị Thu</t>
  </si>
  <si>
    <t>09/02/1995</t>
  </si>
  <si>
    <t>28/02/1995</t>
  </si>
  <si>
    <t>Nắng</t>
  </si>
  <si>
    <t>21/11/1995</t>
  </si>
  <si>
    <t>12/07/1995</t>
  </si>
  <si>
    <t>Con TB 36%</t>
  </si>
  <si>
    <t xml:space="preserve"> Lê Thị Kim</t>
  </si>
  <si>
    <t>18/09/1995</t>
  </si>
  <si>
    <t>Nguyễn Thị Quỳnh</t>
  </si>
  <si>
    <t>08/10/1996</t>
  </si>
  <si>
    <t>Con nuôi TB 21%</t>
  </si>
  <si>
    <t xml:space="preserve">Ngô Thị Bích </t>
  </si>
  <si>
    <t xml:space="preserve">     ĐẠI HỌC THÁI NGUYÊN</t>
  </si>
  <si>
    <t>01/12/1995</t>
  </si>
  <si>
    <t>DTY1357205010062</t>
  </si>
  <si>
    <t>Nguyễn Thị Hoài</t>
  </si>
  <si>
    <t>23/08/1995</t>
  </si>
  <si>
    <t>DTY1357205010084</t>
  </si>
  <si>
    <t xml:space="preserve">Vị </t>
  </si>
  <si>
    <t>07/04/1995</t>
  </si>
  <si>
    <t>Mông</t>
  </si>
  <si>
    <t>DTY1457205010045</t>
  </si>
  <si>
    <t xml:space="preserve">Ly Thị Khánh </t>
  </si>
  <si>
    <t>Pu Péo</t>
  </si>
  <si>
    <t>Tiên</t>
  </si>
  <si>
    <t>Con TB 30%</t>
  </si>
  <si>
    <t>DTY1153230041</t>
  </si>
  <si>
    <t>11/06/1993</t>
  </si>
  <si>
    <t>DTY1153230045</t>
  </si>
  <si>
    <t>25/03/1992</t>
  </si>
  <si>
    <t>DTY 1257203020051</t>
  </si>
  <si>
    <t>Lưu Thị Thu</t>
  </si>
  <si>
    <t>21/10/1994</t>
  </si>
  <si>
    <t>Con NNCĐHH</t>
  </si>
  <si>
    <t>DTY 1357203020067</t>
  </si>
  <si>
    <t xml:space="preserve">Nguyễn Nhật </t>
  </si>
  <si>
    <t>Vũ</t>
  </si>
  <si>
    <t>16/06/1995</t>
  </si>
  <si>
    <t>DTY 1457203020041</t>
  </si>
  <si>
    <t>Sáy</t>
  </si>
  <si>
    <t>DTY1257206010011</t>
  </si>
  <si>
    <t xml:space="preserve">Vũ Lê </t>
  </si>
  <si>
    <t>21/07/1994</t>
  </si>
  <si>
    <t>DTY1357206010028</t>
  </si>
  <si>
    <t>16/01/1994</t>
  </si>
  <si>
    <t>DTY 1457206010004</t>
  </si>
  <si>
    <t xml:space="preserve">Nguyễn Thị Mỹ </t>
  </si>
  <si>
    <t>Con nuôi BB 71%</t>
  </si>
  <si>
    <t>DTY 1457206010003</t>
  </si>
  <si>
    <t xml:space="preserve">Nguyễn Hải </t>
  </si>
  <si>
    <t>DTY 1457206010024</t>
  </si>
  <si>
    <t>Lê Thị Xuân</t>
  </si>
  <si>
    <t xml:space="preserve"> Thu</t>
  </si>
  <si>
    <t>19/11/1996</t>
  </si>
  <si>
    <t>DTY1457206010027</t>
  </si>
  <si>
    <t>14/11/1995</t>
  </si>
  <si>
    <t>Thân nhân của người có công với cách mạng, con mồ côi, dân tộc rất ít người ở vùng có điều kiện KTXH ĐBKK, con người bị tai nạn lao động</t>
  </si>
  <si>
    <t>II</t>
  </si>
  <si>
    <t>Dân tộc thiểu số hộ nghèo/cận nghèo</t>
  </si>
  <si>
    <t>I</t>
  </si>
  <si>
    <t>I.</t>
  </si>
  <si>
    <t>II.</t>
  </si>
  <si>
    <t>Con người mắc BNN</t>
  </si>
  <si>
    <t>Con người TNLĐ</t>
  </si>
  <si>
    <t>Thân nhân người có công với cách mạng, con mồ côi, dân tộc rất ít người ở vùng có điều kiện KTXH ĐBKK, con người bị tai nạn lao động</t>
  </si>
  <si>
    <t>DTY1457201010383</t>
  </si>
  <si>
    <t>Ngành</t>
  </si>
  <si>
    <t>Đối tượng miễn học phí</t>
  </si>
  <si>
    <t>Đối tượng giảm 50% học phí</t>
  </si>
  <si>
    <t>Số SV</t>
  </si>
  <si>
    <t xml:space="preserve">Bác sĩ đa khoa </t>
  </si>
  <si>
    <t>Bác sĩ Y học dự phòng</t>
  </si>
  <si>
    <t>Bác sĩ Răng Hàm Mặt</t>
  </si>
  <si>
    <t>Mức miễn giảm</t>
  </si>
  <si>
    <t>Dược</t>
  </si>
  <si>
    <t>Điều dưỡng</t>
  </si>
  <si>
    <t>K44A</t>
  </si>
  <si>
    <t>K44B</t>
  </si>
  <si>
    <t>K44C</t>
  </si>
  <si>
    <t>K44D</t>
  </si>
  <si>
    <t xml:space="preserve">Nguyễn Mỹ </t>
  </si>
  <si>
    <t xml:space="preserve">Đào Thị </t>
  </si>
  <si>
    <t>K48A</t>
  </si>
  <si>
    <t>K48B</t>
  </si>
  <si>
    <t>K48D</t>
  </si>
  <si>
    <t>Chu Thúy</t>
  </si>
  <si>
    <t xml:space="preserve">Huệ </t>
  </si>
  <si>
    <t xml:space="preserve">Nguyễn Quý Trọng </t>
  </si>
  <si>
    <t>Nguyễn Quang</t>
  </si>
  <si>
    <t>Nguyễn Thùy</t>
  </si>
  <si>
    <t xml:space="preserve">Nguyễn Xuân </t>
  </si>
  <si>
    <t xml:space="preserve">Khổng Thị Bích </t>
  </si>
  <si>
    <t xml:space="preserve"> K48C</t>
  </si>
  <si>
    <t>K48E</t>
  </si>
  <si>
    <t xml:space="preserve">Con TB 1/4 </t>
  </si>
  <si>
    <t>Con BB 81%</t>
  </si>
  <si>
    <t>Con TB  4/4</t>
  </si>
  <si>
    <t>Con nuôi TB 33%</t>
  </si>
  <si>
    <t>Con nuôi BB 61%</t>
  </si>
  <si>
    <t>TRƯỜNG ĐẠI HỌC Y DƯỢC</t>
  </si>
  <si>
    <t xml:space="preserve">Phan Thị </t>
  </si>
  <si>
    <t>Châu</t>
  </si>
  <si>
    <t>Chu Thị Hồng</t>
  </si>
  <si>
    <t xml:space="preserve">Ngọc </t>
  </si>
  <si>
    <t xml:space="preserve">Đinh Quốc </t>
  </si>
  <si>
    <t xml:space="preserve">Sự </t>
  </si>
  <si>
    <t>RHM K8</t>
  </si>
  <si>
    <t xml:space="preserve">Vi Thanh </t>
  </si>
  <si>
    <t>Phạm Thị Hồng</t>
  </si>
  <si>
    <t>Bùi Thị Minh</t>
  </si>
  <si>
    <t>Nguyễn Thị Xuân</t>
  </si>
  <si>
    <t xml:space="preserve">Nguyễn Thanh </t>
  </si>
  <si>
    <t>Nhài</t>
  </si>
  <si>
    <t xml:space="preserve">Trương Văn </t>
  </si>
  <si>
    <t>Diễn</t>
  </si>
  <si>
    <t>Con TB 45%</t>
  </si>
  <si>
    <t>Con TB 85%</t>
  </si>
  <si>
    <t>Con TB 35%</t>
  </si>
  <si>
    <t>Con TB 4/4</t>
  </si>
  <si>
    <t>Con BB 72%</t>
  </si>
  <si>
    <t>CNĐD K12B</t>
  </si>
  <si>
    <t>Vũ Thị Hồng</t>
  </si>
  <si>
    <t>CNĐDK11</t>
  </si>
  <si>
    <t>CNĐD K10B</t>
  </si>
  <si>
    <t>CNĐD K10A</t>
  </si>
  <si>
    <t>CNĐD K11</t>
  </si>
  <si>
    <t>YHDP K5</t>
  </si>
  <si>
    <t>YHDP K6</t>
  </si>
  <si>
    <t>YHDP K7A</t>
  </si>
  <si>
    <t>YHDP K8</t>
  </si>
  <si>
    <t>RHM K5</t>
  </si>
  <si>
    <t>RHM K7</t>
  </si>
  <si>
    <t>RHM K6</t>
  </si>
  <si>
    <t>DTY1153210514</t>
  </si>
  <si>
    <t>01/12/1993</t>
  </si>
  <si>
    <t>Con TB 44%</t>
  </si>
  <si>
    <t>DTY1557201010213</t>
  </si>
  <si>
    <t>29/12/1997</t>
  </si>
  <si>
    <t>DTY1557201010445</t>
  </si>
  <si>
    <t>04/5/1997</t>
  </si>
  <si>
    <t>DTY1557201010434</t>
  </si>
  <si>
    <t>10/01/1991</t>
  </si>
  <si>
    <t>16/3/1997</t>
  </si>
  <si>
    <t>DTY1557201010567</t>
  </si>
  <si>
    <t>17/02/1997</t>
  </si>
  <si>
    <t>DTY1557201010239</t>
  </si>
  <si>
    <t>10/3/1997</t>
  </si>
  <si>
    <t>DTY1557201010296</t>
  </si>
  <si>
    <t>15/5/1997</t>
  </si>
  <si>
    <t>DTY1557201010430</t>
  </si>
  <si>
    <t>10/6/1997</t>
  </si>
  <si>
    <t>Mã sinh viên</t>
  </si>
  <si>
    <t>DTY1557204010076</t>
  </si>
  <si>
    <t>17/5/1997</t>
  </si>
  <si>
    <t xml:space="preserve">DTY1557204010104 </t>
  </si>
  <si>
    <t>DTY1557204010115</t>
  </si>
  <si>
    <t>23/01/1995</t>
  </si>
  <si>
    <t>DTY1557204010094</t>
  </si>
  <si>
    <t>01/9/1997</t>
  </si>
  <si>
    <t>DTY1257204010080</t>
  </si>
  <si>
    <t>DTY1257204010108</t>
  </si>
  <si>
    <t>DTY1257204010119</t>
  </si>
  <si>
    <t>DTY1257204010146</t>
  </si>
  <si>
    <t>DTY1357204010055</t>
  </si>
  <si>
    <t>DTY1357204010085</t>
  </si>
  <si>
    <t>DTY1357204010092</t>
  </si>
  <si>
    <t xml:space="preserve">DTY1357204010134 </t>
  </si>
  <si>
    <t>DTY1357204010008</t>
  </si>
  <si>
    <t>DTY1457204010002</t>
  </si>
  <si>
    <t>DTY1457204010041</t>
  </si>
  <si>
    <t>02/01/1996</t>
  </si>
  <si>
    <t>Con TB 47%</t>
  </si>
  <si>
    <t>DTY1557205010023</t>
  </si>
  <si>
    <t>DTY1557206010003</t>
  </si>
  <si>
    <t>11/8/1995</t>
  </si>
  <si>
    <t>DTY1557206010037</t>
  </si>
  <si>
    <t>15/7/1997</t>
  </si>
  <si>
    <t>DTY1557206010045</t>
  </si>
  <si>
    <t>08/6/1996</t>
  </si>
  <si>
    <t>DTY1557206010056</t>
  </si>
  <si>
    <t>23/7/1996</t>
  </si>
  <si>
    <t>07/12/1994</t>
  </si>
  <si>
    <t>DTY1557203020027</t>
  </si>
  <si>
    <t>19/3/1997</t>
  </si>
  <si>
    <t>DTY1557203020010</t>
  </si>
  <si>
    <t>16/02/1997</t>
  </si>
  <si>
    <t>DTY1557203020048</t>
  </si>
  <si>
    <t>02/11/1996</t>
  </si>
  <si>
    <t>Xã ĐBKK</t>
  </si>
  <si>
    <t xml:space="preserve">Con NNCĐHH </t>
  </si>
  <si>
    <t>KT.TRƯỞNG PHÒNG CT - HSSV</t>
  </si>
  <si>
    <t>PHÓ TRƯỞNG PHÒNG</t>
  </si>
  <si>
    <t>Hà Thị Trưng</t>
  </si>
  <si>
    <t>PGS.TS Nguyễn Tiến Dũng</t>
  </si>
  <si>
    <t>KT.HIỆU TRƯỞNG</t>
  </si>
  <si>
    <t>PHÓ HIỆU TRƯỞNG</t>
  </si>
  <si>
    <t>NGƯỜI LẬP BIỂU</t>
  </si>
  <si>
    <t>Ths. Lê Thị Lựu</t>
  </si>
  <si>
    <t>KT.TRƯỞNG PHÒNG CT-HSSV</t>
  </si>
  <si>
    <t>TỪ THÁNG 1/2016 - THÁNG 6/2016</t>
  </si>
  <si>
    <t xml:space="preserve">TỪ THÁNG 1/2016 - THÁNG 6/2016 </t>
  </si>
  <si>
    <t>DTY1257201010162</t>
  </si>
  <si>
    <t>06/01/1994</t>
  </si>
  <si>
    <t>DTY1357201010191</t>
  </si>
  <si>
    <t>Dương Thúy</t>
  </si>
  <si>
    <t>08/10/1994</t>
  </si>
  <si>
    <t>DTY1457205010023</t>
  </si>
  <si>
    <t xml:space="preserve"> Bùi Thị Lệ</t>
  </si>
  <si>
    <t>Quyên</t>
  </si>
  <si>
    <t>DTY1257204010143</t>
  </si>
  <si>
    <t xml:space="preserve">Trần Thị </t>
  </si>
  <si>
    <t>03/04/1993</t>
  </si>
  <si>
    <t>Sán dìu</t>
  </si>
  <si>
    <t>DTY1257204010157</t>
  </si>
  <si>
    <t>Xuyến</t>
  </si>
  <si>
    <t>06/02/1993</t>
  </si>
  <si>
    <t xml:space="preserve">DTY1357204010100 </t>
  </si>
  <si>
    <t>Nguyệt</t>
  </si>
  <si>
    <t>15/06/1994</t>
  </si>
  <si>
    <t>DTY1357204010140</t>
  </si>
  <si>
    <t xml:space="preserve">Phan Văn </t>
  </si>
  <si>
    <t>Thực</t>
  </si>
  <si>
    <t>02/09/1995</t>
  </si>
  <si>
    <t xml:space="preserve">DTY1557205010033 </t>
  </si>
  <si>
    <t xml:space="preserve">Lưu Thị Bích </t>
  </si>
  <si>
    <t>12/11/1997</t>
  </si>
  <si>
    <t xml:space="preserve">Vi Thị </t>
  </si>
  <si>
    <t>Vân</t>
  </si>
  <si>
    <t>DTY 1153210108</t>
  </si>
  <si>
    <t>09/11/1993</t>
  </si>
  <si>
    <t>DTY1153210493</t>
  </si>
  <si>
    <t>15/06/1992</t>
  </si>
  <si>
    <t>DTY1153210172</t>
  </si>
  <si>
    <t xml:space="preserve"> Cao Thị Song</t>
  </si>
  <si>
    <t>Ngà</t>
  </si>
  <si>
    <t>14/08/1992</t>
  </si>
  <si>
    <t>K44E</t>
  </si>
  <si>
    <t>DTY1153210162</t>
  </si>
  <si>
    <t>Lan</t>
  </si>
  <si>
    <t>20/09/1992</t>
  </si>
  <si>
    <t>DTY1153210189</t>
  </si>
  <si>
    <t>05/10/1992</t>
  </si>
  <si>
    <t>DTY1153210190</t>
  </si>
  <si>
    <t>22/11/1992</t>
  </si>
  <si>
    <t>DTY1153210180</t>
  </si>
  <si>
    <t xml:space="preserve"> Lo Văn</t>
  </si>
  <si>
    <t>20/09/1990</t>
  </si>
  <si>
    <t>DTY1153210037</t>
  </si>
  <si>
    <t xml:space="preserve"> Hoàng Văn</t>
  </si>
  <si>
    <t>Huynh</t>
  </si>
  <si>
    <t>19/08/1992</t>
  </si>
  <si>
    <t>K44I</t>
  </si>
  <si>
    <t>DTY1153210015</t>
  </si>
  <si>
    <t xml:space="preserve"> Hà Danh</t>
  </si>
  <si>
    <t>Đoan</t>
  </si>
  <si>
    <t>23/07/1991</t>
  </si>
  <si>
    <t>DTY1153210012</t>
  </si>
  <si>
    <t xml:space="preserve">Hoàng Văn </t>
  </si>
  <si>
    <t>Công</t>
  </si>
  <si>
    <t>22/02/1992</t>
  </si>
  <si>
    <t>DTY1257201010152 </t>
  </si>
  <si>
    <t>Nguyễn Đức</t>
  </si>
  <si>
    <t>Dũng</t>
  </si>
  <si>
    <t>01/9/1994</t>
  </si>
  <si>
    <t>DTY1257201010151</t>
  </si>
  <si>
    <t>12/06/1993</t>
  </si>
  <si>
    <t>DTY1257201010041</t>
  </si>
  <si>
    <t>04/02/1992</t>
  </si>
  <si>
    <t>DTY1257201010299</t>
  </si>
  <si>
    <t>Phấn</t>
  </si>
  <si>
    <t>27/09/1993</t>
  </si>
  <si>
    <t>K45C</t>
  </si>
  <si>
    <t>DTY1257201010220</t>
  </si>
  <si>
    <t xml:space="preserve"> Nguyễn Công</t>
  </si>
  <si>
    <t>26/05/1993</t>
  </si>
  <si>
    <t>DTY1257201010218</t>
  </si>
  <si>
    <t>25/08/1993</t>
  </si>
  <si>
    <t>DTY1257201010429</t>
  </si>
  <si>
    <t xml:space="preserve">Quách Thị </t>
  </si>
  <si>
    <t>Liền</t>
  </si>
  <si>
    <t>10/11/1993</t>
  </si>
  <si>
    <t>K45D</t>
  </si>
  <si>
    <t>DTY1357201010592</t>
  </si>
  <si>
    <t>Vũ Đình</t>
  </si>
  <si>
    <t>DTY1357201010370</t>
  </si>
  <si>
    <t xml:space="preserve">Hứa Thị </t>
  </si>
  <si>
    <t>12/9/1995</t>
  </si>
  <si>
    <t>San chí</t>
  </si>
  <si>
    <t>DTY1357201010539</t>
  </si>
  <si>
    <t>05/07/1994</t>
  </si>
  <si>
    <t>DTY1357201010703</t>
  </si>
  <si>
    <t xml:space="preserve">Sùng Seo </t>
  </si>
  <si>
    <t>Xướng</t>
  </si>
  <si>
    <t>29/09/1995</t>
  </si>
  <si>
    <t>DTY1357201010368</t>
  </si>
  <si>
    <t xml:space="preserve"> Chu Thị</t>
  </si>
  <si>
    <t>Lương</t>
  </si>
  <si>
    <t>02/02/1994</t>
  </si>
  <si>
    <t>DTY1357201010161</t>
  </si>
  <si>
    <t>La Thị Thu</t>
  </si>
  <si>
    <t>Hà</t>
  </si>
  <si>
    <t>07/10/1994</t>
  </si>
  <si>
    <t>DTY1357201010519</t>
  </si>
  <si>
    <t xml:space="preserve"> Trương Thị</t>
  </si>
  <si>
    <t>11/10/1995</t>
  </si>
  <si>
    <t>26/02/1995</t>
  </si>
  <si>
    <t>DTY1357201010686</t>
  </si>
  <si>
    <t xml:space="preserve"> Hà Thị</t>
  </si>
  <si>
    <t>27/08/1994</t>
  </si>
  <si>
    <t xml:space="preserve">Đặng Trọng </t>
  </si>
  <si>
    <t>DTY1457201010237</t>
  </si>
  <si>
    <t xml:space="preserve">Lường Thị </t>
  </si>
  <si>
    <t>Niên</t>
  </si>
  <si>
    <t>27/08/1996</t>
  </si>
  <si>
    <t>DTY1457201010073</t>
  </si>
  <si>
    <t>Thạch Đức</t>
  </si>
  <si>
    <t>10/08/1995</t>
  </si>
  <si>
    <t>Cao lan</t>
  </si>
  <si>
    <t>DTY1457201010165</t>
  </si>
  <si>
    <t xml:space="preserve">Bàn Thị </t>
  </si>
  <si>
    <t>Lệ</t>
  </si>
  <si>
    <t>09/09/1996</t>
  </si>
  <si>
    <t>DTY1457201010207</t>
  </si>
  <si>
    <t xml:space="preserve">Nguyễn Trà </t>
  </si>
  <si>
    <t>My</t>
  </si>
  <si>
    <t>04/07/1996</t>
  </si>
  <si>
    <t>DTY1457201010152</t>
  </si>
  <si>
    <t xml:space="preserve">Đỗ Ngọc </t>
  </si>
  <si>
    <t>Kiên</t>
  </si>
  <si>
    <t>10/03/1996</t>
  </si>
  <si>
    <t>DTY1457201010284</t>
  </si>
  <si>
    <t>Ma Công</t>
  </si>
  <si>
    <t>Thành</t>
  </si>
  <si>
    <t>13/07/1996</t>
  </si>
  <si>
    <t>DTY1457201010259</t>
  </si>
  <si>
    <t>Lương Thị Thúy</t>
  </si>
  <si>
    <t>13/11/1995</t>
  </si>
  <si>
    <t>DTY1457201010295</t>
  </si>
  <si>
    <t>Nguyễn Minh</t>
  </si>
  <si>
    <t>Thiện</t>
  </si>
  <si>
    <t>09/11/1996</t>
  </si>
  <si>
    <t xml:space="preserve">Hộ  nghèo </t>
  </si>
  <si>
    <t>DTY1557201010189</t>
  </si>
  <si>
    <t>Bùi Linh</t>
  </si>
  <si>
    <t>27/3/1997</t>
  </si>
  <si>
    <t xml:space="preserve"> Hộ cận nghèo</t>
  </si>
  <si>
    <t>DTY1557201010504</t>
  </si>
  <si>
    <t>30/3/1997</t>
  </si>
  <si>
    <t>Sán chí</t>
  </si>
  <si>
    <t>DTY1557201010224</t>
  </si>
  <si>
    <t xml:space="preserve">Triệu Thị </t>
  </si>
  <si>
    <t>14/6/1996</t>
  </si>
  <si>
    <t xml:space="preserve"> Hộ nghèo</t>
  </si>
  <si>
    <t>DTY1557201010351</t>
  </si>
  <si>
    <t>Mơ</t>
  </si>
  <si>
    <t>17/7/1997</t>
  </si>
  <si>
    <t>DTY1557201010437</t>
  </si>
  <si>
    <t xml:space="preserve">Chung Thị </t>
  </si>
  <si>
    <t>Quý</t>
  </si>
  <si>
    <t>28/10/1997</t>
  </si>
  <si>
    <t>K48C</t>
  </si>
  <si>
    <t>DTY1557201010107</t>
  </si>
  <si>
    <t>Đinh Khương</t>
  </si>
  <si>
    <t>Duy</t>
  </si>
  <si>
    <t>18/11/1996</t>
  </si>
  <si>
    <t>DTY1557201010428</t>
  </si>
  <si>
    <t xml:space="preserve">Nông Thị </t>
  </si>
  <si>
    <t>19/12/1997</t>
  </si>
  <si>
    <t>DTY1557201010102</t>
  </si>
  <si>
    <t>Dương</t>
  </si>
  <si>
    <t>10/4/1996</t>
  </si>
  <si>
    <t>DTY1557201010037</t>
  </si>
  <si>
    <t xml:space="preserve">Dương Văn </t>
  </si>
  <si>
    <t>Bằng</t>
  </si>
  <si>
    <t>08/3/1996</t>
  </si>
  <si>
    <t xml:space="preserve"> K48E</t>
  </si>
  <si>
    <t>DTY1557201010050</t>
  </si>
  <si>
    <t xml:space="preserve">Lò Thị </t>
  </si>
  <si>
    <t>Bun</t>
  </si>
  <si>
    <t>15/12/1996</t>
  </si>
  <si>
    <t xml:space="preserve"> K48G</t>
  </si>
  <si>
    <t>Lào</t>
  </si>
  <si>
    <t>DTY1557201010320 </t>
  </si>
  <si>
    <t xml:space="preserve">Chảo Văn </t>
  </si>
  <si>
    <t>Lù</t>
  </si>
  <si>
    <t>04/10/1997</t>
  </si>
  <si>
    <t>K48G</t>
  </si>
  <si>
    <t>DTY1557201010144</t>
  </si>
  <si>
    <t xml:space="preserve">Hà </t>
  </si>
  <si>
    <t>28/9/1996</t>
  </si>
  <si>
    <t>DTY1557201010146</t>
  </si>
  <si>
    <t xml:space="preserve">Đinh Hải </t>
  </si>
  <si>
    <t>26/6/1996</t>
  </si>
  <si>
    <t>Hùng</t>
  </si>
  <si>
    <t>Tình</t>
  </si>
  <si>
    <t>Sơn</t>
  </si>
  <si>
    <t>DTY1153210270</t>
  </si>
  <si>
    <t xml:space="preserve"> Ma Khánh</t>
  </si>
  <si>
    <t>Vĩnh</t>
  </si>
  <si>
    <t>26/11/1992</t>
  </si>
  <si>
    <t>DTY1153210126</t>
  </si>
  <si>
    <t xml:space="preserve">Tống Thị </t>
  </si>
  <si>
    <t>20/02/1993</t>
  </si>
  <si>
    <t>DTY1053210381</t>
  </si>
  <si>
    <t>07/10/1992</t>
  </si>
  <si>
    <t>DTY1153210113</t>
  </si>
  <si>
    <t>16/11/1993</t>
  </si>
  <si>
    <t>DTY1153210541</t>
  </si>
  <si>
    <t xml:space="preserve"> La Thị</t>
  </si>
  <si>
    <t>17/09/1993</t>
  </si>
  <si>
    <t>DTY1153210513</t>
  </si>
  <si>
    <t xml:space="preserve"> Lộc Thị Bích</t>
  </si>
  <si>
    <t>20/11/1992</t>
  </si>
  <si>
    <t>DTY1153210191</t>
  </si>
  <si>
    <t>05/02/1992</t>
  </si>
  <si>
    <t>Thổ</t>
  </si>
  <si>
    <t>DTY 1153210147</t>
  </si>
  <si>
    <t>Bùi Thúy</t>
  </si>
  <si>
    <t>02/6/1992</t>
  </si>
  <si>
    <t>DTY1153210160</t>
  </si>
  <si>
    <t>Khuyến</t>
  </si>
  <si>
    <t>09/05/1992</t>
  </si>
  <si>
    <t>DTY1153210177</t>
  </si>
  <si>
    <t>09/01/1992</t>
  </si>
  <si>
    <t>DTY1153210008</t>
  </si>
  <si>
    <t>Chí</t>
  </si>
  <si>
    <t>10/07/1992</t>
  </si>
  <si>
    <t>DTY1153210058</t>
  </si>
  <si>
    <t>12/11/1992</t>
  </si>
  <si>
    <t>DTY1153210041</t>
  </si>
  <si>
    <t xml:space="preserve"> Trần Thị Thùy</t>
  </si>
  <si>
    <t>18/11/1992</t>
  </si>
  <si>
    <t>DTY1257201010157</t>
  </si>
  <si>
    <t>Hậu</t>
  </si>
  <si>
    <t>20/06/1993</t>
  </si>
  <si>
    <t>DTY1257201010193</t>
  </si>
  <si>
    <t xml:space="preserve"> Nông Thị Thuỳ</t>
  </si>
  <si>
    <t>Tin</t>
  </si>
  <si>
    <t>10/10/1994</t>
  </si>
  <si>
    <t>DTY1257201010167</t>
  </si>
  <si>
    <t>Bùi Thị Thu</t>
  </si>
  <si>
    <t>DTY1257201010182</t>
  </si>
  <si>
    <t>Ngoan</t>
  </si>
  <si>
    <t>04/06/1993</t>
  </si>
  <si>
    <t>DTY1257201010185</t>
  </si>
  <si>
    <t xml:space="preserve"> Ma Thị</t>
  </si>
  <si>
    <t>Oanh</t>
  </si>
  <si>
    <t>29/03/1993</t>
  </si>
  <si>
    <t>DTY1257201010017</t>
  </si>
  <si>
    <t>06/12/1993</t>
  </si>
  <si>
    <t>DTY1257201010002 </t>
  </si>
  <si>
    <t xml:space="preserve">Ma Vân </t>
  </si>
  <si>
    <t>07/3/1993</t>
  </si>
  <si>
    <t>DTY1257201010057</t>
  </si>
  <si>
    <t xml:space="preserve">Mùi Văn </t>
  </si>
  <si>
    <t>Vưng</t>
  </si>
  <si>
    <t>11/08/1993</t>
  </si>
  <si>
    <t>DTY1257201010009</t>
  </si>
  <si>
    <t xml:space="preserve">Lương Thị </t>
  </si>
  <si>
    <t xml:space="preserve">Diệu </t>
  </si>
  <si>
    <t>10/4/1993</t>
  </si>
  <si>
    <t xml:space="preserve">Tày </t>
  </si>
  <si>
    <t>DTY1257201010059</t>
  </si>
  <si>
    <t>28/06/1993</t>
  </si>
  <si>
    <t>DTY1257201010022</t>
  </si>
  <si>
    <t>Hoàng Thị Thanh</t>
  </si>
  <si>
    <t>10/01/1993</t>
  </si>
  <si>
    <t>DTY1257201010042</t>
  </si>
  <si>
    <t>Lý Thị</t>
  </si>
  <si>
    <t>Tam</t>
  </si>
  <si>
    <t>18/03/1992</t>
  </si>
  <si>
    <t>DTY1257201010295</t>
  </si>
  <si>
    <t>25/10/1992</t>
  </si>
  <si>
    <t xml:space="preserve">Lý Thị </t>
  </si>
  <si>
    <t>18/03/1993</t>
  </si>
  <si>
    <t>DTY1257201010280</t>
  </si>
  <si>
    <t>29/9/1993</t>
  </si>
  <si>
    <t xml:space="preserve">Đinh Xuân </t>
  </si>
  <si>
    <t>Lộc</t>
  </si>
  <si>
    <t>18/08/1993</t>
  </si>
  <si>
    <t>DTY1257201010451</t>
  </si>
  <si>
    <t xml:space="preserve"> Lê Ngọc</t>
  </si>
  <si>
    <t>Thoả</t>
  </si>
  <si>
    <t>23/06/1994</t>
  </si>
  <si>
    <t>DTY1257201010420</t>
  </si>
  <si>
    <t xml:space="preserve"> Cao Thị </t>
  </si>
  <si>
    <t>06/07/1993</t>
  </si>
  <si>
    <t>DTY1257201010427</t>
  </si>
  <si>
    <t xml:space="preserve"> Trương Thị Thanh </t>
  </si>
  <si>
    <t>DTY1257201010447</t>
  </si>
  <si>
    <t xml:space="preserve">Phạm Xuân </t>
  </si>
  <si>
    <t>27/07/1993</t>
  </si>
  <si>
    <t>DTY1257201010424</t>
  </si>
  <si>
    <t xml:space="preserve"> Ngân Thị </t>
  </si>
  <si>
    <t>08/12/1993</t>
  </si>
  <si>
    <t>DTY1257201010231</t>
  </si>
  <si>
    <t xml:space="preserve">Cao Thị </t>
  </si>
  <si>
    <t>Kim</t>
  </si>
  <si>
    <t>DTY1257201010257</t>
  </si>
  <si>
    <t>16/06/1993</t>
  </si>
  <si>
    <t>DTY1257201010217</t>
  </si>
  <si>
    <t>Hải</t>
  </si>
  <si>
    <t>15/05/1993</t>
  </si>
  <si>
    <t>DTY1257201010216</t>
  </si>
  <si>
    <t>20/05/1992</t>
  </si>
  <si>
    <t>DTY1257201010214</t>
  </si>
  <si>
    <t>DTY1357201010193</t>
  </si>
  <si>
    <t>19/01/1994</t>
  </si>
  <si>
    <t>DTY1357201010646</t>
  </si>
  <si>
    <t xml:space="preserve">Nhâm Quang </t>
  </si>
  <si>
    <t>01/08/1995</t>
  </si>
  <si>
    <t>DTY1357201010583</t>
  </si>
  <si>
    <t>12/12/1994</t>
  </si>
  <si>
    <t>DTY1357201010466</t>
  </si>
  <si>
    <t>10/12/1994</t>
  </si>
  <si>
    <t>DTY1357201010053</t>
  </si>
  <si>
    <t>Bùi Thị Ngọc</t>
  </si>
  <si>
    <t>Châm</t>
  </si>
  <si>
    <t>26/6/1994</t>
  </si>
  <si>
    <t>DTY1357201010351</t>
  </si>
  <si>
    <t xml:space="preserve"> Đặng Thùy</t>
  </si>
  <si>
    <t>21/09/1994</t>
  </si>
  <si>
    <t>DTY1357201010567</t>
  </si>
  <si>
    <t>06/10/1994</t>
  </si>
  <si>
    <t>DTY1357201010527</t>
  </si>
  <si>
    <t>08/06/1994</t>
  </si>
  <si>
    <t xml:space="preserve">Ma Thị </t>
  </si>
  <si>
    <t>Đào</t>
  </si>
  <si>
    <t>20/8/1995</t>
  </si>
  <si>
    <t>DTY1357201010103</t>
  </si>
  <si>
    <t xml:space="preserve">Bùi Văn </t>
  </si>
  <si>
    <t>DTY1357201010323 </t>
  </si>
  <si>
    <t>02/3/1994</t>
  </si>
  <si>
    <t>DTY1357201010324</t>
  </si>
  <si>
    <t>Liễu</t>
  </si>
  <si>
    <t>19/8/1994</t>
  </si>
  <si>
    <t>DTY1357201010002</t>
  </si>
  <si>
    <t>An</t>
  </si>
  <si>
    <t>20/11/1994</t>
  </si>
  <si>
    <t>DTY1357201010010</t>
  </si>
  <si>
    <t xml:space="preserve"> Lý Hoàng</t>
  </si>
  <si>
    <t>13/06/1994</t>
  </si>
  <si>
    <t>DTY1357201010094</t>
  </si>
  <si>
    <t xml:space="preserve"> Nguyễn Thùy</t>
  </si>
  <si>
    <t>27/09/1995</t>
  </si>
  <si>
    <t>DTY1357201010542</t>
  </si>
  <si>
    <t xml:space="preserve">Lê Thị </t>
  </si>
  <si>
    <t>02/9/1994</t>
  </si>
  <si>
    <t>DTY1357201010683</t>
  </si>
  <si>
    <t xml:space="preserve">Sầm Tố </t>
  </si>
  <si>
    <t>Uyên</t>
  </si>
  <si>
    <t>18/12/1994</t>
  </si>
  <si>
    <t>DTY1357201010063</t>
  </si>
  <si>
    <t xml:space="preserve">Nông Văn </t>
  </si>
  <si>
    <t>Chuẩn</t>
  </si>
  <si>
    <t>18/6/1994</t>
  </si>
  <si>
    <t>DTY1357201010549</t>
  </si>
  <si>
    <t>Thiệp</t>
  </si>
  <si>
    <t>07/10/1995</t>
  </si>
  <si>
    <t>DTY1357201010660</t>
  </si>
  <si>
    <t>24/08/1994</t>
  </si>
  <si>
    <t>DTY1357201010248</t>
  </si>
  <si>
    <t>21/8/1993</t>
  </si>
  <si>
    <t>DTY1357201010345</t>
  </si>
  <si>
    <t xml:space="preserve"> Vi Thị</t>
  </si>
  <si>
    <t>15/10/1995</t>
  </si>
  <si>
    <t>DTY1357201010472</t>
  </si>
  <si>
    <t>08/03/1994</t>
  </si>
  <si>
    <t>DTY1457201010141</t>
  </si>
  <si>
    <t>14/2/1996</t>
  </si>
  <si>
    <t>DTY1457201010136</t>
  </si>
  <si>
    <t xml:space="preserve">Tô Thị </t>
  </si>
  <si>
    <t>27/06/1996</t>
  </si>
  <si>
    <t>DTY1457201010296</t>
  </si>
  <si>
    <t>Ma Kim</t>
  </si>
  <si>
    <t>Thoại</t>
  </si>
  <si>
    <t>11/09/1996</t>
  </si>
  <si>
    <t>DTY1457201010181</t>
  </si>
  <si>
    <t>15/09/1995</t>
  </si>
  <si>
    <t>DTY1457201010245</t>
  </si>
  <si>
    <t xml:space="preserve">Nguyễn Văn </t>
  </si>
  <si>
    <t>20/08/1996</t>
  </si>
  <si>
    <t>DTY1457201010198</t>
  </si>
  <si>
    <t>14/06/1996</t>
  </si>
  <si>
    <t>DTY1457201010063</t>
  </si>
  <si>
    <t xml:space="preserve">Hứa Minh </t>
  </si>
  <si>
    <t>07/03/1995</t>
  </si>
  <si>
    <t>DTY1457201010126</t>
  </si>
  <si>
    <t>Nguyễn Duy</t>
  </si>
  <si>
    <t>05/09/1996</t>
  </si>
  <si>
    <t>DTY1557201010465</t>
  </si>
  <si>
    <t xml:space="preserve">Lèng Thị </t>
  </si>
  <si>
    <t>Tân</t>
  </si>
  <si>
    <t>24/9/1996</t>
  </si>
  <si>
    <t>DTY1557201010573</t>
  </si>
  <si>
    <t>Hoàng Anh</t>
  </si>
  <si>
    <t>Tú</t>
  </si>
  <si>
    <t>DTY1557201010170</t>
  </si>
  <si>
    <t xml:space="preserve">Mông Thị </t>
  </si>
  <si>
    <t>21/3/1996</t>
  </si>
  <si>
    <t>DTY1557201010073</t>
  </si>
  <si>
    <t xml:space="preserve">Lã Văn </t>
  </si>
  <si>
    <t>Dân</t>
  </si>
  <si>
    <t>02/10/1996</t>
  </si>
  <si>
    <t>DTY1557201010195</t>
  </si>
  <si>
    <t>20/6/1996</t>
  </si>
  <si>
    <t xml:space="preserve">DTY1557201010403 </t>
  </si>
  <si>
    <t xml:space="preserve">La Thùy </t>
  </si>
  <si>
    <t>Ninh</t>
  </si>
  <si>
    <t>DTY1557201010123</t>
  </si>
  <si>
    <t>Nguyễn Việt</t>
  </si>
  <si>
    <t>30/11/1997</t>
  </si>
  <si>
    <t>DTY1557201010091</t>
  </si>
  <si>
    <t xml:space="preserve"> 15/01/1997</t>
  </si>
  <si>
    <t>DTY1557201010171 </t>
  </si>
  <si>
    <t>16/01/1996</t>
  </si>
  <si>
    <t>DTY1557201010494</t>
  </si>
  <si>
    <t xml:space="preserve">Phạm Thanh </t>
  </si>
  <si>
    <t>Thiên</t>
  </si>
  <si>
    <t>11/11/1997</t>
  </si>
  <si>
    <t>DTY1557201010241</t>
  </si>
  <si>
    <t>Ma Vũ</t>
  </si>
  <si>
    <t>DTY1557201010316</t>
  </si>
  <si>
    <t xml:space="preserve">La Văn </t>
  </si>
  <si>
    <t>Lĩnh</t>
  </si>
  <si>
    <t>11/9/1996</t>
  </si>
  <si>
    <t>DTY1557201010004</t>
  </si>
  <si>
    <t xml:space="preserve">Vi Ngọc </t>
  </si>
  <si>
    <t>27/10/1996</t>
  </si>
  <si>
    <t>DTY1557201010003 </t>
  </si>
  <si>
    <t>Bùi Thị Quỳnh</t>
  </si>
  <si>
    <t>05/11/1996</t>
  </si>
  <si>
    <t>DTY1557201010330</t>
  </si>
  <si>
    <t>Nguyễn Thị Minh</t>
  </si>
  <si>
    <t>11/8/1996</t>
  </si>
  <si>
    <t>DTY1153210225</t>
  </si>
  <si>
    <t>Hiệp</t>
  </si>
  <si>
    <t>20/10/1993</t>
  </si>
  <si>
    <t>DTY1153210070</t>
  </si>
  <si>
    <t xml:space="preserve"> Vy Hải</t>
  </si>
  <si>
    <t>07/07/1992</t>
  </si>
  <si>
    <t xml:space="preserve">Lương Văn </t>
  </si>
  <si>
    <t>01/07/1993</t>
  </si>
  <si>
    <t>DTY1257201010407</t>
  </si>
  <si>
    <t xml:space="preserve"> Phạm Hải</t>
  </si>
  <si>
    <t>Đường</t>
  </si>
  <si>
    <t>17/01/1992</t>
  </si>
  <si>
    <t>DTY1357201010353</t>
  </si>
  <si>
    <t xml:space="preserve"> Trần Thị Hương</t>
  </si>
  <si>
    <t>20/12/1994</t>
  </si>
  <si>
    <t>DTY1357205010057</t>
  </si>
  <si>
    <t>28/12/1995</t>
  </si>
  <si>
    <t>DTY1457205010056</t>
  </si>
  <si>
    <t xml:space="preserve">Niên Thị Thiện </t>
  </si>
  <si>
    <t>Mỹ</t>
  </si>
  <si>
    <t>08/8/1996</t>
  </si>
  <si>
    <t>DTY1457205010021</t>
  </si>
  <si>
    <t>06/09/1995</t>
  </si>
  <si>
    <t>DTY1457205010076</t>
  </si>
  <si>
    <t xml:space="preserve">Nịnh Thị </t>
  </si>
  <si>
    <t>Tuyền</t>
  </si>
  <si>
    <t>15/02/1996</t>
  </si>
  <si>
    <t>CNĐD K12A</t>
  </si>
  <si>
    <t>DTY1557205010074</t>
  </si>
  <si>
    <t xml:space="preserve">Quàng Văn </t>
  </si>
  <si>
    <t>Thiêm</t>
  </si>
  <si>
    <t>28/6/1997</t>
  </si>
  <si>
    <t>DTY1557205010019</t>
  </si>
  <si>
    <t>21/12/1997</t>
  </si>
  <si>
    <t>DTY1557205010028</t>
  </si>
  <si>
    <t>02/6/1997</t>
  </si>
  <si>
    <t>DTY1557205010057</t>
  </si>
  <si>
    <t>05/11/1997</t>
  </si>
  <si>
    <t>DTY1257204010156</t>
  </si>
  <si>
    <t>DTY1257204010086</t>
  </si>
  <si>
    <t xml:space="preserve">Chu Thị </t>
  </si>
  <si>
    <t>Dinh</t>
  </si>
  <si>
    <t>19/3/1993</t>
  </si>
  <si>
    <t>DTY1257204010098</t>
  </si>
  <si>
    <t xml:space="preserve">Nguyễn Thu </t>
  </si>
  <si>
    <t>01/3/1992</t>
  </si>
  <si>
    <t>DTY1257204010102</t>
  </si>
  <si>
    <t xml:space="preserve">Bế Thị </t>
  </si>
  <si>
    <t>17/5/1993</t>
  </si>
  <si>
    <t>DTY1257204010055</t>
  </si>
  <si>
    <t xml:space="preserve"> Phùng Thị</t>
  </si>
  <si>
    <t xml:space="preserve">DTY1257204010030 </t>
  </si>
  <si>
    <t xml:space="preserve"> Lô Thị</t>
  </si>
  <si>
    <t>04/04/1994</t>
  </si>
  <si>
    <t>DTY1257204010068</t>
  </si>
  <si>
    <t>12/08/1994</t>
  </si>
  <si>
    <t>DTY1257204010031</t>
  </si>
  <si>
    <t xml:space="preserve"> Lục Thị</t>
  </si>
  <si>
    <t>Luyện</t>
  </si>
  <si>
    <t>25/01/1993</t>
  </si>
  <si>
    <t>DTY1357204010099</t>
  </si>
  <si>
    <t>Chìu Thị Hồng</t>
  </si>
  <si>
    <t>26/4/1995</t>
  </si>
  <si>
    <t xml:space="preserve">DTY1357204010161 </t>
  </si>
  <si>
    <t xml:space="preserve"> Bùi Minh</t>
  </si>
  <si>
    <t>Trí</t>
  </si>
  <si>
    <t>04/05/1994</t>
  </si>
  <si>
    <t>DTY1357204010083</t>
  </si>
  <si>
    <t>05/08/1993</t>
  </si>
  <si>
    <t>DTY1357204010120</t>
  </si>
  <si>
    <t xml:space="preserve">Hà Thị </t>
  </si>
  <si>
    <t>29/12/1994</t>
  </si>
  <si>
    <t>DTY1357204010057</t>
  </si>
  <si>
    <t>26/07/1994</t>
  </si>
  <si>
    <t>DTY1357204010151</t>
  </si>
  <si>
    <t>26/09/1995</t>
  </si>
  <si>
    <t>DTY1357204010146</t>
  </si>
  <si>
    <t xml:space="preserve"> Phan Thu </t>
  </si>
  <si>
    <t>19/09/1994</t>
  </si>
  <si>
    <t>DTY1357204010038</t>
  </si>
  <si>
    <t>20/03/1994</t>
  </si>
  <si>
    <t>DTY1357204010033</t>
  </si>
  <si>
    <t>Phạm Thị</t>
  </si>
  <si>
    <t>07/04/1994</t>
  </si>
  <si>
    <t>DTY1357204010041</t>
  </si>
  <si>
    <t>Bùi Thị</t>
  </si>
  <si>
    <t>Hiệu</t>
  </si>
  <si>
    <t>27/3/1994</t>
  </si>
  <si>
    <t>DTY1457204010107</t>
  </si>
  <si>
    <t>08/01/1996</t>
  </si>
  <si>
    <t>DTY1457204010006 </t>
  </si>
  <si>
    <t xml:space="preserve">Phan Thị Ngọc </t>
  </si>
  <si>
    <t>04/2/1995</t>
  </si>
  <si>
    <t>DTY1457204010022</t>
  </si>
  <si>
    <t>26/06/1995</t>
  </si>
  <si>
    <t>DTY1557204010087</t>
  </si>
  <si>
    <t>02/12/1996</t>
  </si>
  <si>
    <t>Lương Thị  Hồng</t>
  </si>
  <si>
    <t>DTY1557204010069</t>
  </si>
  <si>
    <t>01/10/1997</t>
  </si>
  <si>
    <t>DTY1557204010005</t>
  </si>
  <si>
    <t>22/01/1997</t>
  </si>
  <si>
    <t>DTY1557204010027</t>
  </si>
  <si>
    <t>Hạ</t>
  </si>
  <si>
    <t>18/9/1996</t>
  </si>
  <si>
    <t>DTY1557204010016</t>
  </si>
  <si>
    <t xml:space="preserve">Chảo Xuân </t>
  </si>
  <si>
    <t>Diêu</t>
  </si>
  <si>
    <t>08/4/1996</t>
  </si>
  <si>
    <t>DTY1153240013</t>
  </si>
  <si>
    <t>28/04/1994</t>
  </si>
  <si>
    <t>RHM K4</t>
  </si>
  <si>
    <t>DTY125720300045</t>
  </si>
  <si>
    <t>Sim</t>
  </si>
  <si>
    <t xml:space="preserve">Giáy </t>
  </si>
  <si>
    <t>DTY1257203020039</t>
  </si>
  <si>
    <t xml:space="preserve"> Lường Thành</t>
  </si>
  <si>
    <t>Nhơn</t>
  </si>
  <si>
    <t>13/12/1994</t>
  </si>
  <si>
    <t>DTY1257203020060</t>
  </si>
  <si>
    <t xml:space="preserve"> Ma Đình</t>
  </si>
  <si>
    <t>Tưởng</t>
  </si>
  <si>
    <t>17/12/1992</t>
  </si>
  <si>
    <t>DTY1357203020022</t>
  </si>
  <si>
    <t>Hồng</t>
  </si>
  <si>
    <t>26/08/1995</t>
  </si>
  <si>
    <t>DTY1357203020061</t>
  </si>
  <si>
    <t xml:space="preserve"> Triệu Thị</t>
  </si>
  <si>
    <t>19/07/1995</t>
  </si>
  <si>
    <t>DTY1357203020056</t>
  </si>
  <si>
    <t xml:space="preserve"> Triệu Văn</t>
  </si>
  <si>
    <t>DTY1357203020009</t>
  </si>
  <si>
    <t xml:space="preserve"> Lý Thị</t>
  </si>
  <si>
    <t>08/03/1995</t>
  </si>
  <si>
    <t>DTY1457203020015</t>
  </si>
  <si>
    <t>10/02/1995</t>
  </si>
  <si>
    <t>DTY1457203020051</t>
  </si>
  <si>
    <t>Bùi Minh</t>
  </si>
  <si>
    <t>Xuất</t>
  </si>
  <si>
    <t>13/6/1995</t>
  </si>
  <si>
    <t>DTY1457203020050</t>
  </si>
  <si>
    <t xml:space="preserve">Lăng Thị </t>
  </si>
  <si>
    <t>Tuyến</t>
  </si>
  <si>
    <t>16/03/1996</t>
  </si>
  <si>
    <t>DTY1557203020022</t>
  </si>
  <si>
    <t xml:space="preserve">Hiệu </t>
  </si>
  <si>
    <t>23/3/1997</t>
  </si>
  <si>
    <t>DTY1557203020077</t>
  </si>
  <si>
    <t>06/02/1996</t>
  </si>
  <si>
    <t>DTY1357204010126</t>
  </si>
  <si>
    <t xml:space="preserve">Ngô Chí </t>
  </si>
  <si>
    <t>15/9/1994</t>
  </si>
  <si>
    <t>DTY1257204010064</t>
  </si>
  <si>
    <t xml:space="preserve"> Nguyễn Thanh</t>
  </si>
  <si>
    <t>30/04/1993</t>
  </si>
  <si>
    <t>DTY1557201010021</t>
  </si>
  <si>
    <t>Phạm Thị Vân</t>
  </si>
  <si>
    <t>12/2/1997</t>
  </si>
  <si>
    <t>DTY1557201010519</t>
  </si>
  <si>
    <t>16/8/1996</t>
  </si>
  <si>
    <t>DTY1557204010014</t>
  </si>
  <si>
    <t xml:space="preserve">Thào Thị </t>
  </si>
  <si>
    <t>Cự</t>
  </si>
  <si>
    <t>15/10/1997</t>
  </si>
  <si>
    <t>DTY1457201010379</t>
  </si>
  <si>
    <t xml:space="preserve">Miêu Thị </t>
  </si>
  <si>
    <t>12/6/1995</t>
  </si>
  <si>
    <t>DTY1153210123</t>
  </si>
  <si>
    <t>Thuý</t>
  </si>
  <si>
    <t>25/05/1993</t>
  </si>
  <si>
    <t>DTY1257201010436</t>
  </si>
  <si>
    <t>Na</t>
  </si>
  <si>
    <t>21/12/1993</t>
  </si>
  <si>
    <t>DTY1357201010361</t>
  </si>
  <si>
    <t>Lợi</t>
  </si>
  <si>
    <t>24/05/1994</t>
  </si>
  <si>
    <t>DTY1357201010382</t>
  </si>
  <si>
    <t xml:space="preserve"> Dương Thị</t>
  </si>
  <si>
    <t>Mận</t>
  </si>
  <si>
    <t>24/02/1994</t>
  </si>
  <si>
    <t>DTY1357201010211</t>
  </si>
  <si>
    <t>15/04/1994</t>
  </si>
  <si>
    <t>DTY1153210063</t>
  </si>
  <si>
    <t xml:space="preserve">Dương Công </t>
  </si>
  <si>
    <t>Trình</t>
  </si>
  <si>
    <t>10/6/1992</t>
  </si>
  <si>
    <t>DTY1257201010035</t>
  </si>
  <si>
    <t xml:space="preserve">Đồng Tiến </t>
  </si>
  <si>
    <t>14/09/1993</t>
  </si>
  <si>
    <t xml:space="preserve">Hoàng Ngọc </t>
  </si>
  <si>
    <t>11/03/1993</t>
  </si>
  <si>
    <t>DTY1257201010239</t>
  </si>
  <si>
    <t>DTY1257201010222</t>
  </si>
  <si>
    <t>28/03/1993</t>
  </si>
  <si>
    <t>DTY1357201010282</t>
  </si>
  <si>
    <t xml:space="preserve"> Đinh Quang</t>
  </si>
  <si>
    <t>DTY1557201010598</t>
  </si>
  <si>
    <t>13/5/1996</t>
  </si>
  <si>
    <t>DTY1557201010463</t>
  </si>
  <si>
    <t>25/4/1996</t>
  </si>
  <si>
    <t>DTY1257203020008</t>
  </si>
  <si>
    <t xml:space="preserve"> Triệu Quốc</t>
  </si>
  <si>
    <t>Đạt</t>
  </si>
  <si>
    <t>27/12/1994</t>
  </si>
  <si>
    <t>DTY1153240001</t>
  </si>
  <si>
    <t>Hoàng Thị Lan</t>
  </si>
  <si>
    <t>31/10/1992</t>
  </si>
  <si>
    <t xml:space="preserve">DTY1257204010138 </t>
  </si>
  <si>
    <t>20/03/1993</t>
  </si>
  <si>
    <t>DTY1557204010098</t>
  </si>
  <si>
    <t xml:space="preserve">Lang Thị </t>
  </si>
  <si>
    <t>11/10/1997</t>
  </si>
  <si>
    <t>DTY1557201010585</t>
  </si>
  <si>
    <t>Tươi</t>
  </si>
  <si>
    <t>15/4/1997</t>
  </si>
  <si>
    <t>DTY1557201010405</t>
  </si>
  <si>
    <t xml:space="preserve">Nụ </t>
  </si>
  <si>
    <t>18/7/1997</t>
  </si>
  <si>
    <t>DTY1557201010479 </t>
  </si>
  <si>
    <t xml:space="preserve">Bùi Thị Phương </t>
  </si>
  <si>
    <t>10/10/1996</t>
  </si>
  <si>
    <t>K48I</t>
  </si>
  <si>
    <t>DTY1153210122</t>
  </si>
  <si>
    <t>03/01/1992</t>
  </si>
  <si>
    <t>DTY1257201010402</t>
  </si>
  <si>
    <t>Bắc</t>
  </si>
  <si>
    <t>10/5/1993</t>
  </si>
  <si>
    <t>Sán chỉ</t>
  </si>
  <si>
    <t>DTY1257201010438</t>
  </si>
  <si>
    <t>16/10/1993</t>
  </si>
  <si>
    <t>DTY1153210054</t>
  </si>
  <si>
    <t xml:space="preserve"> Hà Thị Phương</t>
  </si>
  <si>
    <t>02/04/1992</t>
  </si>
  <si>
    <t>DTY1257201010160</t>
  </si>
  <si>
    <t>Hoàn</t>
  </si>
  <si>
    <t>28/12/1993</t>
  </si>
  <si>
    <t>DTY1257201010265</t>
  </si>
  <si>
    <t xml:space="preserve"> Nguyễn Ngọc Hoàng</t>
  </si>
  <si>
    <t>Lê Thị Thanh</t>
  </si>
  <si>
    <t>Mến</t>
  </si>
  <si>
    <t>28/02/1993</t>
  </si>
  <si>
    <t>DTY1257201010435</t>
  </si>
  <si>
    <t>DTY1257201010311</t>
  </si>
  <si>
    <t>DTY1257201010241</t>
  </si>
  <si>
    <t xml:space="preserve"> Quách Thị</t>
  </si>
  <si>
    <t>20/09/1993</t>
  </si>
  <si>
    <t>DTY1357201010197</t>
  </si>
  <si>
    <t xml:space="preserve"> Hà Thị Thanh</t>
  </si>
  <si>
    <t>02/03/1994</t>
  </si>
  <si>
    <t>DTY1357201010301</t>
  </si>
  <si>
    <t xml:space="preserve"> Hoàng Minh</t>
  </si>
  <si>
    <t>Khoan</t>
  </si>
  <si>
    <t>01/05/1995</t>
  </si>
  <si>
    <t>DTY1357201010565</t>
  </si>
  <si>
    <t xml:space="preserve"> Hà Tố</t>
  </si>
  <si>
    <t>23/11/1994</t>
  </si>
  <si>
    <t>Ngọc Thị Thanh</t>
  </si>
  <si>
    <t>03/08/1994</t>
  </si>
  <si>
    <t>DTY1357201010496</t>
  </si>
  <si>
    <t xml:space="preserve"> Vy Thị Như</t>
  </si>
  <si>
    <t>07/09/1994</t>
  </si>
  <si>
    <t>DTY1357201010251</t>
  </si>
  <si>
    <t>DTY1357201010293</t>
  </si>
  <si>
    <t>DTY1357201010210</t>
  </si>
  <si>
    <t>DTY1457201010402</t>
  </si>
  <si>
    <t xml:space="preserve">Hà Văn </t>
  </si>
  <si>
    <t>Thuấn</t>
  </si>
  <si>
    <t>DTY1457201010058</t>
  </si>
  <si>
    <t xml:space="preserve">Vỳ Văn </t>
  </si>
  <si>
    <t>Đối</t>
  </si>
  <si>
    <t>19/8/1995</t>
  </si>
  <si>
    <t>DTY1457201010168</t>
  </si>
  <si>
    <t>11/08/1995</t>
  </si>
  <si>
    <t>DTY1457201010374</t>
  </si>
  <si>
    <t xml:space="preserve">Đàm Thị </t>
  </si>
  <si>
    <t>DTY1457201010134</t>
  </si>
  <si>
    <t>Trần Thu</t>
  </si>
  <si>
    <t>30/09/1995</t>
  </si>
  <si>
    <t>DTY1557201010514</t>
  </si>
  <si>
    <t>25/6/1995</t>
  </si>
  <si>
    <t>DTY1557201010509</t>
  </si>
  <si>
    <t>Thưởng</t>
  </si>
  <si>
    <t>24/7/1996</t>
  </si>
  <si>
    <t>DTY1557201010113</t>
  </si>
  <si>
    <t xml:space="preserve">La Thị </t>
  </si>
  <si>
    <t>Đáo</t>
  </si>
  <si>
    <t>16/9/1997</t>
  </si>
  <si>
    <t>DTY1557201010358 </t>
  </si>
  <si>
    <t>Dương Thị Hà</t>
  </si>
  <si>
    <t>21/11/1996</t>
  </si>
  <si>
    <t>DTY1557201010365</t>
  </si>
  <si>
    <t>04/9/1996</t>
  </si>
  <si>
    <t>DTY1557206010011</t>
  </si>
  <si>
    <t>Quách Văn</t>
  </si>
  <si>
    <t>06/11/1997</t>
  </si>
  <si>
    <t xml:space="preserve">DTY1257204010072 </t>
  </si>
  <si>
    <t>Tuyên</t>
  </si>
  <si>
    <t>DTY 1457205010006</t>
  </si>
  <si>
    <t>Bình</t>
  </si>
  <si>
    <t>25/12/1995</t>
  </si>
  <si>
    <t>DTY1457203020035</t>
  </si>
  <si>
    <t>Nhi</t>
  </si>
  <si>
    <t>11/4/1996</t>
  </si>
  <si>
    <t>DTY1557203020039</t>
  </si>
  <si>
    <t>Mai Khánh</t>
  </si>
  <si>
    <t>21/4/1997</t>
  </si>
  <si>
    <t>YHDP K9</t>
  </si>
  <si>
    <t>DTY1257206010024</t>
  </si>
  <si>
    <t>14/05/1993</t>
  </si>
  <si>
    <t>DTY1557205010032 </t>
  </si>
  <si>
    <t>26/02/1996</t>
  </si>
  <si>
    <t xml:space="preserve">DTY1357204010116 </t>
  </si>
  <si>
    <t xml:space="preserve">Nguyễn Chính </t>
  </si>
  <si>
    <t>Sâm</t>
  </si>
  <si>
    <t>20/09/1994</t>
  </si>
  <si>
    <t>DTY1557204010053</t>
  </si>
  <si>
    <t>28/10/1996</t>
  </si>
  <si>
    <t>DTY1257201010284</t>
  </si>
  <si>
    <t xml:space="preserve"> Vũ Thị</t>
  </si>
  <si>
    <t>14/03/1993</t>
  </si>
  <si>
    <t>DTY1257201010419</t>
  </si>
  <si>
    <t>DTY1357201010431</t>
  </si>
  <si>
    <t xml:space="preserve"> Mông Văn</t>
  </si>
  <si>
    <t>Ngọt</t>
  </si>
  <si>
    <t>DTY1357201010122</t>
  </si>
  <si>
    <t>DTY1357201010537</t>
  </si>
  <si>
    <t xml:space="preserve"> Lăng Thị</t>
  </si>
  <si>
    <t>12/05/1995</t>
  </si>
  <si>
    <t>DTY1457201010253 </t>
  </si>
  <si>
    <t xml:space="preserve">Lăng Thị Lệ </t>
  </si>
  <si>
    <t>02/01/1995</t>
  </si>
  <si>
    <t>DTY1557201010616</t>
  </si>
  <si>
    <t>04/9/1997</t>
  </si>
  <si>
    <t xml:space="preserve">DTY1557201010168 </t>
  </si>
  <si>
    <t xml:space="preserve">Phương Thị </t>
  </si>
  <si>
    <t>06/10/1996</t>
  </si>
  <si>
    <t>DTY1557201010378</t>
  </si>
  <si>
    <t>19/3/1996</t>
  </si>
  <si>
    <t>DTY1257203020006</t>
  </si>
  <si>
    <t>28/11/1993</t>
  </si>
  <si>
    <t>DTY1357204010073</t>
  </si>
  <si>
    <t>13/11/1994</t>
  </si>
  <si>
    <t>DTY1257201010256</t>
  </si>
  <si>
    <t xml:space="preserve"> Bế Thị</t>
  </si>
  <si>
    <t>18/02/1993</t>
  </si>
  <si>
    <t>DTY1153210294</t>
  </si>
  <si>
    <t>22/01/1993</t>
  </si>
  <si>
    <t xml:space="preserve"> Hộ nghèo </t>
  </si>
  <si>
    <t>DTY1357201010081</t>
  </si>
  <si>
    <t xml:space="preserve">Ngọc Thị </t>
  </si>
  <si>
    <t>Diễm</t>
  </si>
  <si>
    <t>16/01/1995</t>
  </si>
  <si>
    <t>Hoàng Thị Hồng</t>
  </si>
  <si>
    <t>01/9/1995</t>
  </si>
  <si>
    <t>DTY1357201010454</t>
  </si>
  <si>
    <t>DTY1257201010289</t>
  </si>
  <si>
    <t>DTY1257201010433</t>
  </si>
  <si>
    <t>DTY1357201010016</t>
  </si>
  <si>
    <t>Hộ cận  nghèo</t>
  </si>
  <si>
    <t>DTY1153210248</t>
  </si>
  <si>
    <t xml:space="preserve"> Trương Khôi</t>
  </si>
  <si>
    <t>Nguyên</t>
  </si>
  <si>
    <t>26/10/1993</t>
  </si>
  <si>
    <t>DTY1153210200</t>
  </si>
  <si>
    <t xml:space="preserve"> Lô Anh</t>
  </si>
  <si>
    <t>29/06/1992</t>
  </si>
  <si>
    <t>DTY1257201010189</t>
  </si>
  <si>
    <t xml:space="preserve"> Đàm Thị</t>
  </si>
  <si>
    <t>14/10/1993</t>
  </si>
  <si>
    <t>DTY1257201010043</t>
  </si>
  <si>
    <t xml:space="preserve">Châu Thị </t>
  </si>
  <si>
    <t>12/11/1993</t>
  </si>
  <si>
    <t>DTY1257201010236</t>
  </si>
  <si>
    <t xml:space="preserve"> Phùng Minh</t>
  </si>
  <si>
    <t>Lực</t>
  </si>
  <si>
    <t>02/10/1994</t>
  </si>
  <si>
    <t>DTY1257201010210</t>
  </si>
  <si>
    <t xml:space="preserve">Hoàng Thị Tuyết </t>
  </si>
  <si>
    <t>18/06/1993</t>
  </si>
  <si>
    <t>DTY1357201010278</t>
  </si>
  <si>
    <t xml:space="preserve"> Tăng Văn</t>
  </si>
  <si>
    <t>DTY1357201010517</t>
  </si>
  <si>
    <t>03/05/1994</t>
  </si>
  <si>
    <t>DTY1357201010568 </t>
  </si>
  <si>
    <t>Nguyễn Anh</t>
  </si>
  <si>
    <t>15/01/1994</t>
  </si>
  <si>
    <t>DTY1357201010536</t>
  </si>
  <si>
    <t>28/02/1994</t>
  </si>
  <si>
    <t>DTY1357201010552</t>
  </si>
  <si>
    <t xml:space="preserve"> Lương Mỹ</t>
  </si>
  <si>
    <t>13/06/1995</t>
  </si>
  <si>
    <t>DTY1357201010238</t>
  </si>
  <si>
    <t>25/02/1993</t>
  </si>
  <si>
    <t>DTY1457201010238</t>
  </si>
  <si>
    <t xml:space="preserve">Âu Thị </t>
  </si>
  <si>
    <t>Nương</t>
  </si>
  <si>
    <t>03/06/1995</t>
  </si>
  <si>
    <t>DTY 1457201010335</t>
  </si>
  <si>
    <t xml:space="preserve">Nguyễn Như </t>
  </si>
  <si>
    <t>07/01/1996</t>
  </si>
  <si>
    <t>DTY1457201010332</t>
  </si>
  <si>
    <t>15/08/1995</t>
  </si>
  <si>
    <t>DTY1557201010172</t>
  </si>
  <si>
    <t xml:space="preserve">Hoàng Bích </t>
  </si>
  <si>
    <t>05/11/1995</t>
  </si>
  <si>
    <t>DTY1557201010199</t>
  </si>
  <si>
    <t>Hoàng Duy</t>
  </si>
  <si>
    <t>02/8/1997</t>
  </si>
  <si>
    <t>DTY1557201010601</t>
  </si>
  <si>
    <t xml:space="preserve">Đinh Thùy </t>
  </si>
  <si>
    <t>17/12/1996</t>
  </si>
  <si>
    <t>DTY1557201010321</t>
  </si>
  <si>
    <t xml:space="preserve">Lâm Thị </t>
  </si>
  <si>
    <t>Lụa</t>
  </si>
  <si>
    <t>21/01/1996</t>
  </si>
  <si>
    <t>DTY1557206010023</t>
  </si>
  <si>
    <t>13/9/1996</t>
  </si>
  <si>
    <t xml:space="preserve">Nùng </t>
  </si>
  <si>
    <t>DTY1357204010180</t>
  </si>
  <si>
    <t>21/11/1994</t>
  </si>
  <si>
    <t>DTY1457204010053</t>
  </si>
  <si>
    <t xml:space="preserve">Tăng Thị </t>
  </si>
  <si>
    <t>21/07/1995</t>
  </si>
  <si>
    <t>DTY1557204010144</t>
  </si>
  <si>
    <t xml:space="preserve">Cao Thị Trà </t>
  </si>
  <si>
    <t>02/3/1995</t>
  </si>
  <si>
    <t>DTY 1457203020022</t>
  </si>
  <si>
    <t>07/3/1995</t>
  </si>
  <si>
    <t>DTY1357201010600</t>
  </si>
  <si>
    <t>Tới</t>
  </si>
  <si>
    <t>20/12/1995</t>
  </si>
  <si>
    <t>DTY1457201010111</t>
  </si>
  <si>
    <t>30/11/1996</t>
  </si>
  <si>
    <t>DTY1153210021</t>
  </si>
  <si>
    <t>02/7/1991</t>
  </si>
  <si>
    <t>DTY 1153210121</t>
  </si>
  <si>
    <t>Trần Thị Nguyệt</t>
  </si>
  <si>
    <t>14/7/1993</t>
  </si>
  <si>
    <t>DTY1153210491</t>
  </si>
  <si>
    <t xml:space="preserve"> Dương Văn</t>
  </si>
  <si>
    <t>26/02/1992</t>
  </si>
  <si>
    <t>DTY1257201010251</t>
  </si>
  <si>
    <t>Hoàng Huy</t>
  </si>
  <si>
    <t>DTY1257201010208</t>
  </si>
  <si>
    <t>Giáp Thị Kim</t>
  </si>
  <si>
    <t>Chi</t>
  </si>
  <si>
    <t>DTY1357201010032</t>
  </si>
  <si>
    <t xml:space="preserve"> Lại Quỳnh</t>
  </si>
  <si>
    <t>06/12/1995</t>
  </si>
  <si>
    <t>DTY1357201010510</t>
  </si>
  <si>
    <t>05/03/1994</t>
  </si>
  <si>
    <t>DTY1357201010508</t>
  </si>
  <si>
    <t xml:space="preserve"> Diệp Thị </t>
  </si>
  <si>
    <t>DTY1357201010509</t>
  </si>
  <si>
    <t xml:space="preserve"> Nguyễn Đức</t>
  </si>
  <si>
    <t>14/10/1994</t>
  </si>
  <si>
    <t>DTY1357201010435</t>
  </si>
  <si>
    <t>Nhất</t>
  </si>
  <si>
    <t>DTY1357201010374</t>
  </si>
  <si>
    <t>DTY1357201010014</t>
  </si>
  <si>
    <t xml:space="preserve"> Lý Thị Kim</t>
  </si>
  <si>
    <t>14/11/1994</t>
  </si>
  <si>
    <t>DTY1357201010456</t>
  </si>
  <si>
    <t xml:space="preserve"> Đinh Thị Kiều</t>
  </si>
  <si>
    <t>08/06/1995</t>
  </si>
  <si>
    <t>DTY1357201010607</t>
  </si>
  <si>
    <t xml:space="preserve">Ngô Thị Quỳnh </t>
  </si>
  <si>
    <t>22/10/1995</t>
  </si>
  <si>
    <t>DTY1457201010203</t>
  </si>
  <si>
    <t>Miền</t>
  </si>
  <si>
    <t>09/06/1996</t>
  </si>
  <si>
    <t>DTY1557201010341</t>
  </si>
  <si>
    <t xml:space="preserve">Nông Đức </t>
  </si>
  <si>
    <t>28/1/1994</t>
  </si>
  <si>
    <t>DTY1357204010081</t>
  </si>
  <si>
    <t>08/01/1994</t>
  </si>
  <si>
    <t>DTY1557204010083 </t>
  </si>
  <si>
    <t>Nàng</t>
  </si>
  <si>
    <t>02/9/1997</t>
  </si>
  <si>
    <t>DTY1557206010020</t>
  </si>
  <si>
    <t>DTY 1457203020017</t>
  </si>
  <si>
    <t xml:space="preserve">Lã Thị </t>
  </si>
  <si>
    <t>15/07/1995</t>
  </si>
  <si>
    <t>DTY 1457203020033</t>
  </si>
  <si>
    <t>14/05/1996</t>
  </si>
  <si>
    <t>DTY1257204010046</t>
  </si>
  <si>
    <t>Nguyễn Hồng</t>
  </si>
  <si>
    <t>11/12/1993</t>
  </si>
  <si>
    <t>DTY1557205010025</t>
  </si>
  <si>
    <t xml:space="preserve">Mai  Thu </t>
  </si>
  <si>
    <t>25/10/1997</t>
  </si>
  <si>
    <t>Hưởng từ 25/2/2016</t>
  </si>
  <si>
    <t>HP tháng 1/2016</t>
  </si>
  <si>
    <t>HP từ tháng 2/2016 - 6/2016</t>
  </si>
  <si>
    <t>Tổng HP miễn giảm từ tháng 1/2016 - 6/2016</t>
  </si>
  <si>
    <t>Dược 8A</t>
  </si>
  <si>
    <t>Dược 9A</t>
  </si>
  <si>
    <t>Dược 9B</t>
  </si>
  <si>
    <t>Dược 10A</t>
  </si>
  <si>
    <t>Dược 11A</t>
  </si>
  <si>
    <t>Dược 11B</t>
  </si>
  <si>
    <t>Dược 8B</t>
  </si>
  <si>
    <t>Dược 10B</t>
  </si>
  <si>
    <t>(Đơn vị tính: Đồng)</t>
  </si>
  <si>
    <t>Tổng</t>
  </si>
  <si>
    <t>Hưởng từ 1/3/2016</t>
  </si>
  <si>
    <t xml:space="preserve">Hưởng từ ngày 1/3/2016 </t>
  </si>
  <si>
    <t>Hưởng từ 7/3/2016</t>
  </si>
  <si>
    <t>Hưởng từ 17/3/2016</t>
  </si>
  <si>
    <t>Số tiền được miễn</t>
  </si>
  <si>
    <t>Số tiền được giảm</t>
  </si>
  <si>
    <t>Tổng số tiền được miễn giảm</t>
  </si>
  <si>
    <t>Tổng số SV được miễn giảm</t>
  </si>
  <si>
    <t>Ấn định danh sách gồm 283 sinh viên với số tiền là một tỉ ba trăm tám mươi tư triệu bảy trăm ba mươi mốt nghìn ba trăm mười bốn đồng.</t>
  </si>
  <si>
    <t>Ấn định tổng số tiền hoàn trả là: Hai tỉ không trăm hai mươi lăm triệu hai trăm năm mươi sáu nghìn không trăm năm mươi đồng.</t>
  </si>
  <si>
    <t>Ấn định tổng số sinh  viên hưởng chế độ là: 403 sinh viên</t>
  </si>
  <si>
    <t>PGS.TS. Nguyễn Tiến Dũng</t>
  </si>
  <si>
    <t>Ấn định danh sách gồm 60 sinh viên với số tiền là ba trăm bốn mươi bảy triệu bảy trăm tám mươi sáu nghìn không trăm bảy mươi tám đồng.</t>
  </si>
  <si>
    <t>Ấn định danh sách gồm 17 sinh viên với số tiền là tám mươi hai triệu chín trăm linh năm nghìn một trăm năm mươi hai đồng.</t>
  </si>
  <si>
    <t>Ấn định danh sách gồm 27 sinh viên với số tiền là một trăm ba mươi sáu triệu tám trăm bốn mươi nghìn tám trăm mười ba đồng.</t>
  </si>
  <si>
    <t>Ấn định danh sách gồm 16 sinh viên với số tiền là bảy mươi hai triệu chín trăm chín mươi hai nghìn sáu trăm chín mươi ba đồng.</t>
  </si>
  <si>
    <t xml:space="preserve">DANH SÁCH SINH VIÊN NGÀNH BÁC SĨ ĐA KHOA ĐANG HỌC TẠI TRƯỜNG ĐƯỢC HOÀN TRẢ TIỀN HỌC PHÍ </t>
  </si>
  <si>
    <t xml:space="preserve">DANH SÁCH SINH VIÊN NGÀNH DƯỢC ĐANG HỌC TẠI TRƯỜNG ĐƯỢC HOÀN TRẢ TIỀN HỌC PHÍ </t>
  </si>
  <si>
    <t xml:space="preserve">DANH SÁCH SINH VIÊN NGÀNH ĐIỀU DƯỠNG ĐANG HỌC TẠI TRƯỜNG ĐƯỢC HOÀN TRẢ TIỀN HỌC PHÍ </t>
  </si>
  <si>
    <t xml:space="preserve">DANH SÁCH SINH VIÊN NGÀNH BÁC SĨ Y HỌC DỰ PHÒNG ĐANG HỌC TẠI TRƯỜNG ĐƯỢC HOÀN TRẢ TIỀN HỌC PHÍ </t>
  </si>
  <si>
    <t xml:space="preserve">DANH SÁCH SINH VIÊN NGÀNH BÁC SĨ RĂNG HÀM MẶT ĐANG HỌC TẠI TRƯỜNG ĐƯỢC HOÀN TRẢ TIỀN HỌC PHÍ </t>
  </si>
  <si>
    <t>BẢNG TỔNG HỢP SINH VIÊN ĐƯỢC HOÀN TRẢ TIỀN HỌC PHÍ</t>
  </si>
  <si>
    <t>Kèm theo Quyết định số: 1674/QĐ - ĐHYD ngày 8 tháng 9 năm 2016</t>
  </si>
  <si>
    <t>(Kèm theo Quyết định số: 1674/QĐ - ĐHYD ngày 8 tháng 9 năm 2016)</t>
  </si>
  <si>
    <t>(Đã ký)</t>
  </si>
  <si>
    <t>(Kèm theo Quyết định số: 1674 /QĐ - ĐHYD ngày 8 tháng 9 năm 2016)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</si>
</sst>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23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i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auto="1"/>
      </right>
      <top style="hair">
        <color indexed="64"/>
      </top>
      <bottom/>
      <diagonal/>
    </border>
    <border>
      <left style="thin">
        <color indexed="64"/>
      </left>
      <right style="thin">
        <color indexed="8"/>
      </right>
      <top style="hair">
        <color indexed="64"/>
      </top>
      <bottom/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auto="1"/>
      </bottom>
      <diagonal/>
    </border>
    <border>
      <left style="thin">
        <color indexed="64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 style="thin">
        <color auto="1"/>
      </right>
      <top/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indexed="8"/>
      </top>
      <bottom style="hair">
        <color auto="1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auto="1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43" fontId="8" fillId="0" borderId="0" applyFont="0" applyFill="0" applyBorder="0" applyAlignment="0" applyProtection="0"/>
  </cellStyleXfs>
  <cellXfs count="1200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2" borderId="10" xfId="0" applyNumberFormat="1" applyFont="1" applyFill="1" applyBorder="1" applyAlignment="1" applyProtection="1"/>
    <xf numFmtId="0" fontId="4" fillId="2" borderId="8" xfId="0" applyNumberFormat="1" applyFont="1" applyFill="1" applyBorder="1" applyAlignment="1" applyProtection="1">
      <alignment horizontal="left" shrinkToFit="1"/>
    </xf>
    <xf numFmtId="0" fontId="4" fillId="2" borderId="12" xfId="0" applyNumberFormat="1" applyFont="1" applyFill="1" applyBorder="1" applyAlignment="1" applyProtection="1">
      <alignment horizontal="center" shrinkToFit="1"/>
    </xf>
    <xf numFmtId="0" fontId="4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/>
    <xf numFmtId="49" fontId="1" fillId="2" borderId="0" xfId="0" applyNumberFormat="1" applyFont="1" applyFill="1" applyAlignment="1"/>
    <xf numFmtId="49" fontId="4" fillId="2" borderId="0" xfId="0" applyNumberFormat="1" applyFont="1" applyFill="1"/>
    <xf numFmtId="0" fontId="4" fillId="2" borderId="0" xfId="0" applyFont="1" applyFill="1" applyAlignment="1">
      <alignment horizontal="center"/>
    </xf>
    <xf numFmtId="0" fontId="2" fillId="2" borderId="0" xfId="0" applyFont="1" applyFill="1"/>
    <xf numFmtId="0" fontId="4" fillId="2" borderId="9" xfId="0" applyNumberFormat="1" applyFont="1" applyFill="1" applyBorder="1" applyAlignment="1" applyProtection="1"/>
    <xf numFmtId="0" fontId="4" fillId="2" borderId="11" xfId="0" applyNumberFormat="1" applyFont="1" applyFill="1" applyBorder="1" applyAlignment="1" applyProtection="1">
      <alignment horizontal="center"/>
    </xf>
    <xf numFmtId="0" fontId="0" fillId="2" borderId="0" xfId="0" applyFill="1"/>
    <xf numFmtId="0" fontId="4" fillId="0" borderId="0" xfId="0" applyFont="1" applyAlignment="1">
      <alignment horizontal="center"/>
    </xf>
    <xf numFmtId="0" fontId="2" fillId="2" borderId="0" xfId="0" applyFont="1" applyFill="1" applyBorder="1" applyAlignment="1"/>
    <xf numFmtId="0" fontId="2" fillId="2" borderId="8" xfId="0" applyFont="1" applyFill="1" applyBorder="1" applyAlignment="1">
      <alignment horizontal="center"/>
    </xf>
    <xf numFmtId="49" fontId="4" fillId="2" borderId="12" xfId="0" applyNumberFormat="1" applyFont="1" applyFill="1" applyBorder="1" applyAlignment="1" applyProtection="1">
      <alignment horizontal="left" shrinkToFit="1"/>
    </xf>
    <xf numFmtId="0" fontId="5" fillId="0" borderId="0" xfId="0" applyFont="1" applyAlignment="1"/>
    <xf numFmtId="0" fontId="0" fillId="3" borderId="0" xfId="0" applyFill="1"/>
    <xf numFmtId="0" fontId="0" fillId="2" borderId="0" xfId="0" applyFill="1" applyAlignment="1">
      <alignment horizontal="center"/>
    </xf>
    <xf numFmtId="0" fontId="4" fillId="2" borderId="0" xfId="0" applyFont="1" applyFill="1" applyBorder="1"/>
    <xf numFmtId="0" fontId="9" fillId="2" borderId="0" xfId="0" applyFont="1" applyFill="1" applyAlignment="1">
      <alignment horizontal="center"/>
    </xf>
    <xf numFmtId="0" fontId="4" fillId="2" borderId="23" xfId="0" applyNumberFormat="1" applyFont="1" applyFill="1" applyBorder="1" applyAlignment="1">
      <alignment horizontal="center"/>
    </xf>
    <xf numFmtId="0" fontId="4" fillId="2" borderId="13" xfId="0" applyNumberFormat="1" applyFont="1" applyFill="1" applyBorder="1"/>
    <xf numFmtId="0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164" fontId="4" fillId="2" borderId="0" xfId="0" applyNumberFormat="1" applyFont="1" applyFill="1"/>
    <xf numFmtId="164" fontId="9" fillId="2" borderId="0" xfId="0" applyNumberFormat="1" applyFont="1" applyFill="1" applyAlignment="1">
      <alignment horizontal="center"/>
    </xf>
    <xf numFmtId="164" fontId="2" fillId="2" borderId="19" xfId="0" applyNumberFormat="1" applyFont="1" applyFill="1" applyBorder="1" applyAlignment="1">
      <alignment horizontal="center" vertical="center"/>
    </xf>
    <xf numFmtId="164" fontId="0" fillId="0" borderId="0" xfId="0" applyNumberFormat="1"/>
    <xf numFmtId="3" fontId="4" fillId="2" borderId="16" xfId="0" applyNumberFormat="1" applyFont="1" applyFill="1" applyBorder="1"/>
    <xf numFmtId="0" fontId="2" fillId="2" borderId="0" xfId="0" applyFont="1" applyFill="1" applyAlignment="1"/>
    <xf numFmtId="0" fontId="9" fillId="2" borderId="0" xfId="0" applyFont="1" applyFill="1" applyAlignment="1"/>
    <xf numFmtId="3" fontId="0" fillId="2" borderId="0" xfId="0" applyNumberFormat="1" applyFill="1"/>
    <xf numFmtId="3" fontId="0" fillId="0" borderId="0" xfId="0" applyNumberFormat="1"/>
    <xf numFmtId="3" fontId="4" fillId="2" borderId="0" xfId="0" applyNumberFormat="1" applyFont="1" applyFill="1"/>
    <xf numFmtId="0" fontId="4" fillId="2" borderId="10" xfId="0" applyFont="1" applyFill="1" applyBorder="1"/>
    <xf numFmtId="49" fontId="9" fillId="2" borderId="0" xfId="0" applyNumberFormat="1" applyFont="1" applyFill="1" applyAlignment="1">
      <alignment horizontal="center"/>
    </xf>
    <xf numFmtId="49" fontId="2" fillId="2" borderId="0" xfId="0" applyNumberFormat="1" applyFont="1" applyFill="1"/>
    <xf numFmtId="49" fontId="0" fillId="2" borderId="0" xfId="0" applyNumberFormat="1" applyFill="1"/>
    <xf numFmtId="0" fontId="2" fillId="2" borderId="40" xfId="0" applyFont="1" applyFill="1" applyBorder="1" applyAlignment="1"/>
    <xf numFmtId="0" fontId="4" fillId="2" borderId="36" xfId="0" applyNumberFormat="1" applyFont="1" applyFill="1" applyBorder="1" applyAlignment="1" applyProtection="1"/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/>
    <xf numFmtId="49" fontId="4" fillId="2" borderId="8" xfId="0" applyNumberFormat="1" applyFont="1" applyFill="1" applyBorder="1" applyAlignment="1" applyProtection="1">
      <alignment horizontal="left" shrinkToFit="1"/>
    </xf>
    <xf numFmtId="0" fontId="4" fillId="2" borderId="9" xfId="0" applyFont="1" applyFill="1" applyBorder="1"/>
    <xf numFmtId="49" fontId="9" fillId="0" borderId="0" xfId="0" applyNumberFormat="1" applyFont="1" applyAlignment="1">
      <alignment horizontal="center"/>
    </xf>
    <xf numFmtId="49" fontId="2" fillId="2" borderId="0" xfId="0" applyNumberFormat="1" applyFont="1" applyFill="1" applyBorder="1" applyAlignment="1"/>
    <xf numFmtId="49" fontId="4" fillId="0" borderId="0" xfId="0" applyNumberFormat="1" applyFont="1"/>
    <xf numFmtId="49" fontId="4" fillId="2" borderId="48" xfId="0" applyNumberFormat="1" applyFont="1" applyFill="1" applyBorder="1"/>
    <xf numFmtId="0" fontId="4" fillId="2" borderId="48" xfId="0" applyFont="1" applyFill="1" applyBorder="1" applyAlignment="1">
      <alignment horizontal="center"/>
    </xf>
    <xf numFmtId="0" fontId="4" fillId="2" borderId="49" xfId="0" applyFont="1" applyFill="1" applyBorder="1" applyAlignment="1">
      <alignment horizontal="center"/>
    </xf>
    <xf numFmtId="0" fontId="4" fillId="2" borderId="47" xfId="0" applyFont="1" applyFill="1" applyBorder="1"/>
    <xf numFmtId="49" fontId="4" fillId="2" borderId="45" xfId="0" applyNumberFormat="1" applyFont="1" applyFill="1" applyBorder="1"/>
    <xf numFmtId="0" fontId="4" fillId="2" borderId="50" xfId="0" applyFont="1" applyFill="1" applyBorder="1" applyAlignment="1">
      <alignment horizontal="center"/>
    </xf>
    <xf numFmtId="0" fontId="4" fillId="2" borderId="50" xfId="0" applyFont="1" applyFill="1" applyBorder="1"/>
    <xf numFmtId="0" fontId="4" fillId="2" borderId="28" xfId="0" applyFont="1" applyFill="1" applyBorder="1"/>
    <xf numFmtId="49" fontId="4" fillId="2" borderId="51" xfId="0" applyNumberFormat="1" applyFont="1" applyFill="1" applyBorder="1"/>
    <xf numFmtId="49" fontId="3" fillId="2" borderId="27" xfId="0" applyNumberFormat="1" applyFont="1" applyFill="1" applyBorder="1" applyAlignment="1" applyProtection="1">
      <alignment horizontal="left"/>
    </xf>
    <xf numFmtId="49" fontId="3" fillId="2" borderId="30" xfId="0" applyNumberFormat="1" applyFont="1" applyFill="1" applyBorder="1" applyAlignment="1" applyProtection="1">
      <alignment horizontal="left"/>
    </xf>
    <xf numFmtId="0" fontId="4" fillId="2" borderId="33" xfId="0" applyFont="1" applyFill="1" applyBorder="1"/>
    <xf numFmtId="0" fontId="3" fillId="2" borderId="15" xfId="0" applyNumberFormat="1" applyFont="1" applyFill="1" applyBorder="1" applyAlignment="1" applyProtection="1">
      <alignment shrinkToFit="1"/>
    </xf>
    <xf numFmtId="0" fontId="4" fillId="2" borderId="15" xfId="0" applyNumberFormat="1" applyFont="1" applyFill="1" applyBorder="1" applyAlignment="1" applyProtection="1"/>
    <xf numFmtId="0" fontId="4" fillId="2" borderId="30" xfId="0" applyFont="1" applyFill="1" applyBorder="1"/>
    <xf numFmtId="0" fontId="4" fillId="2" borderId="69" xfId="0" applyFont="1" applyFill="1" applyBorder="1" applyAlignment="1">
      <alignment horizontal="center"/>
    </xf>
    <xf numFmtId="0" fontId="4" fillId="2" borderId="60" xfId="0" applyNumberFormat="1" applyFont="1" applyFill="1" applyBorder="1" applyAlignment="1" applyProtection="1">
      <alignment horizontal="left" shrinkToFit="1"/>
    </xf>
    <xf numFmtId="0" fontId="4" fillId="2" borderId="57" xfId="0" applyNumberFormat="1" applyFont="1" applyFill="1" applyBorder="1" applyAlignment="1" applyProtection="1">
      <alignment horizontal="center"/>
    </xf>
    <xf numFmtId="0" fontId="4" fillId="2" borderId="61" xfId="0" applyFont="1" applyFill="1" applyBorder="1"/>
    <xf numFmtId="0" fontId="4" fillId="2" borderId="56" xfId="0" applyFont="1" applyFill="1" applyBorder="1"/>
    <xf numFmtId="0" fontId="4" fillId="2" borderId="55" xfId="0" applyFont="1" applyFill="1" applyBorder="1" applyAlignment="1">
      <alignment horizontal="center"/>
    </xf>
    <xf numFmtId="0" fontId="4" fillId="2" borderId="62" xfId="0" applyNumberFormat="1" applyFont="1" applyFill="1" applyBorder="1" applyAlignment="1" applyProtection="1">
      <alignment shrinkToFit="1"/>
    </xf>
    <xf numFmtId="0" fontId="4" fillId="2" borderId="61" xfId="0" applyNumberFormat="1" applyFont="1" applyFill="1" applyBorder="1" applyAlignment="1" applyProtection="1"/>
    <xf numFmtId="49" fontId="4" fillId="2" borderId="59" xfId="0" applyNumberFormat="1" applyFont="1" applyFill="1" applyBorder="1" applyAlignment="1" applyProtection="1">
      <alignment horizontal="left" shrinkToFit="1"/>
    </xf>
    <xf numFmtId="0" fontId="4" fillId="2" borderId="61" xfId="0" applyNumberFormat="1" applyFont="1" applyFill="1" applyBorder="1" applyAlignment="1" applyProtection="1">
      <alignment shrinkToFit="1"/>
    </xf>
    <xf numFmtId="0" fontId="4" fillId="2" borderId="64" xfId="0" applyNumberFormat="1" applyFont="1" applyFill="1" applyBorder="1" applyAlignment="1" applyProtection="1">
      <alignment shrinkToFit="1"/>
    </xf>
    <xf numFmtId="0" fontId="4" fillId="2" borderId="65" xfId="0" applyNumberFormat="1" applyFont="1" applyFill="1" applyBorder="1" applyAlignment="1" applyProtection="1">
      <alignment shrinkToFit="1"/>
    </xf>
    <xf numFmtId="49" fontId="4" fillId="2" borderId="67" xfId="0" applyNumberFormat="1" applyFont="1" applyFill="1" applyBorder="1" applyAlignment="1" applyProtection="1">
      <alignment horizontal="left" shrinkToFit="1"/>
    </xf>
    <xf numFmtId="0" fontId="4" fillId="2" borderId="68" xfId="0" applyNumberFormat="1" applyFont="1" applyFill="1" applyBorder="1" applyAlignment="1" applyProtection="1">
      <alignment horizontal="left" shrinkToFit="1"/>
    </xf>
    <xf numFmtId="0" fontId="4" fillId="2" borderId="66" xfId="0" applyNumberFormat="1" applyFont="1" applyFill="1" applyBorder="1" applyAlignment="1" applyProtection="1">
      <alignment horizontal="center"/>
    </xf>
    <xf numFmtId="0" fontId="4" fillId="2" borderId="65" xfId="0" applyFont="1" applyFill="1" applyBorder="1"/>
    <xf numFmtId="49" fontId="4" fillId="2" borderId="57" xfId="0" applyNumberFormat="1" applyFont="1" applyFill="1" applyBorder="1" applyAlignment="1" applyProtection="1">
      <alignment horizontal="left" shrinkToFit="1"/>
    </xf>
    <xf numFmtId="0" fontId="4" fillId="2" borderId="56" xfId="0" applyFont="1" applyFill="1" applyBorder="1" applyAlignment="1">
      <alignment horizontal="center"/>
    </xf>
    <xf numFmtId="0" fontId="4" fillId="2" borderId="57" xfId="0" applyFont="1" applyFill="1" applyBorder="1"/>
    <xf numFmtId="0" fontId="7" fillId="2" borderId="0" xfId="0" applyFont="1" applyFill="1"/>
    <xf numFmtId="0" fontId="3" fillId="2" borderId="37" xfId="0" applyFont="1" applyFill="1" applyBorder="1" applyAlignment="1">
      <alignment horizontal="center"/>
    </xf>
    <xf numFmtId="0" fontId="3" fillId="2" borderId="35" xfId="0" applyNumberFormat="1" applyFont="1" applyFill="1" applyBorder="1" applyAlignment="1" applyProtection="1"/>
    <xf numFmtId="49" fontId="3" fillId="2" borderId="38" xfId="0" applyNumberFormat="1" applyFont="1" applyFill="1" applyBorder="1" applyAlignment="1" applyProtection="1">
      <alignment horizontal="left" shrinkToFit="1"/>
    </xf>
    <xf numFmtId="0" fontId="3" fillId="2" borderId="35" xfId="0" applyNumberFormat="1" applyFont="1" applyFill="1" applyBorder="1" applyAlignment="1" applyProtection="1">
      <alignment horizontal="center"/>
    </xf>
    <xf numFmtId="0" fontId="4" fillId="2" borderId="27" xfId="0" applyFont="1" applyFill="1" applyBorder="1"/>
    <xf numFmtId="0" fontId="3" fillId="2" borderId="28" xfId="0" applyNumberFormat="1" applyFont="1" applyFill="1" applyBorder="1" applyAlignment="1" applyProtection="1"/>
    <xf numFmtId="49" fontId="3" fillId="2" borderId="31" xfId="0" applyNumberFormat="1" applyFont="1" applyFill="1" applyBorder="1" applyAlignment="1" applyProtection="1">
      <alignment horizontal="left"/>
    </xf>
    <xf numFmtId="0" fontId="3" fillId="2" borderId="31" xfId="0" applyNumberFormat="1" applyFont="1" applyFill="1" applyBorder="1" applyAlignment="1" applyProtection="1">
      <alignment horizontal="left" shrinkToFit="1"/>
    </xf>
    <xf numFmtId="0" fontId="3" fillId="2" borderId="28" xfId="0" applyNumberFormat="1" applyFont="1" applyFill="1" applyBorder="1" applyAlignment="1" applyProtection="1">
      <alignment horizontal="center"/>
    </xf>
    <xf numFmtId="0" fontId="3" fillId="2" borderId="14" xfId="0" applyFont="1" applyFill="1" applyBorder="1"/>
    <xf numFmtId="0" fontId="3" fillId="2" borderId="32" xfId="0" applyNumberFormat="1" applyFont="1" applyFill="1" applyBorder="1" applyAlignment="1" applyProtection="1">
      <alignment horizontal="left" shrinkToFit="1"/>
    </xf>
    <xf numFmtId="0" fontId="3" fillId="2" borderId="32" xfId="0" applyNumberFormat="1" applyFont="1" applyFill="1" applyBorder="1" applyAlignment="1" applyProtection="1">
      <alignment horizontal="center"/>
    </xf>
    <xf numFmtId="0" fontId="3" fillId="2" borderId="71" xfId="0" applyNumberFormat="1" applyFont="1" applyFill="1" applyBorder="1" applyAlignment="1" applyProtection="1">
      <alignment horizontal="left" shrinkToFit="1"/>
    </xf>
    <xf numFmtId="0" fontId="3" fillId="2" borderId="71" xfId="0" applyNumberFormat="1" applyFont="1" applyFill="1" applyBorder="1" applyAlignment="1" applyProtection="1">
      <alignment horizontal="center"/>
    </xf>
    <xf numFmtId="0" fontId="1" fillId="2" borderId="25" xfId="0" applyFont="1" applyFill="1" applyBorder="1" applyAlignment="1">
      <alignment horizontal="center"/>
    </xf>
    <xf numFmtId="0" fontId="3" fillId="2" borderId="71" xfId="0" applyFont="1" applyFill="1" applyBorder="1" applyAlignment="1">
      <alignment horizontal="center"/>
    </xf>
    <xf numFmtId="0" fontId="4" fillId="2" borderId="35" xfId="0" applyNumberFormat="1" applyFont="1" applyFill="1" applyBorder="1" applyAlignment="1" applyProtection="1"/>
    <xf numFmtId="49" fontId="4" fillId="2" borderId="38" xfId="0" applyNumberFormat="1" applyFont="1" applyFill="1" applyBorder="1" applyAlignment="1" applyProtection="1">
      <alignment horizontal="left" shrinkToFit="1"/>
    </xf>
    <xf numFmtId="0" fontId="4" fillId="2" borderId="38" xfId="0" applyNumberFormat="1" applyFont="1" applyFill="1" applyBorder="1" applyAlignment="1" applyProtection="1">
      <alignment horizontal="center" shrinkToFit="1"/>
    </xf>
    <xf numFmtId="0" fontId="4" fillId="2" borderId="35" xfId="0" applyNumberFormat="1" applyFont="1" applyFill="1" applyBorder="1" applyAlignment="1" applyProtection="1">
      <alignment horizontal="center"/>
    </xf>
    <xf numFmtId="0" fontId="3" fillId="2" borderId="36" xfId="0" applyNumberFormat="1" applyFont="1" applyFill="1" applyBorder="1" applyAlignment="1" applyProtection="1"/>
    <xf numFmtId="0" fontId="3" fillId="2" borderId="38" xfId="0" applyNumberFormat="1" applyFont="1" applyFill="1" applyBorder="1" applyAlignment="1" applyProtection="1">
      <alignment horizontal="center" shrinkToFit="1"/>
    </xf>
    <xf numFmtId="49" fontId="3" fillId="2" borderId="38" xfId="0" applyNumberFormat="1" applyFont="1" applyFill="1" applyBorder="1" applyAlignment="1" applyProtection="1">
      <alignment horizontal="left"/>
    </xf>
    <xf numFmtId="0" fontId="4" fillId="2" borderId="35" xfId="0" applyFont="1" applyFill="1" applyBorder="1"/>
    <xf numFmtId="0" fontId="3" fillId="2" borderId="35" xfId="0" applyFont="1" applyFill="1" applyBorder="1"/>
    <xf numFmtId="49" fontId="4" fillId="2" borderId="26" xfId="0" applyNumberFormat="1" applyFont="1" applyFill="1" applyBorder="1" applyAlignment="1" applyProtection="1">
      <alignment horizontal="left" shrinkToFit="1"/>
    </xf>
    <xf numFmtId="49" fontId="4" fillId="2" borderId="39" xfId="0" applyNumberFormat="1" applyFont="1" applyFill="1" applyBorder="1" applyAlignment="1" applyProtection="1">
      <alignment horizontal="left" shrinkToFit="1"/>
    </xf>
    <xf numFmtId="0" fontId="4" fillId="2" borderId="39" xfId="0" applyNumberFormat="1" applyFont="1" applyFill="1" applyBorder="1" applyAlignment="1" applyProtection="1">
      <alignment horizontal="center" shrinkToFit="1"/>
    </xf>
    <xf numFmtId="0" fontId="4" fillId="2" borderId="41" xfId="0" applyNumberFormat="1" applyFont="1" applyFill="1" applyBorder="1" applyAlignment="1" applyProtection="1">
      <alignment horizontal="center"/>
    </xf>
    <xf numFmtId="0" fontId="4" fillId="2" borderId="41" xfId="0" applyFont="1" applyFill="1" applyBorder="1"/>
    <xf numFmtId="0" fontId="3" fillId="2" borderId="41" xfId="0" applyNumberFormat="1" applyFont="1" applyFill="1" applyBorder="1" applyAlignment="1" applyProtection="1"/>
    <xf numFmtId="49" fontId="3" fillId="2" borderId="43" xfId="0" applyNumberFormat="1" applyFont="1" applyFill="1" applyBorder="1" applyAlignment="1" applyProtection="1">
      <alignment horizontal="left" shrinkToFit="1"/>
    </xf>
    <xf numFmtId="0" fontId="3" fillId="2" borderId="42" xfId="0" applyNumberFormat="1" applyFont="1" applyFill="1" applyBorder="1" applyAlignment="1" applyProtection="1">
      <alignment horizontal="center" shrinkToFit="1"/>
    </xf>
    <xf numFmtId="0" fontId="3" fillId="2" borderId="41" xfId="0" applyNumberFormat="1" applyFont="1" applyFill="1" applyBorder="1" applyAlignment="1" applyProtection="1">
      <alignment horizontal="center"/>
    </xf>
    <xf numFmtId="0" fontId="3" fillId="2" borderId="41" xfId="0" applyFont="1" applyFill="1" applyBorder="1"/>
    <xf numFmtId="49" fontId="3" fillId="2" borderId="32" xfId="0" applyNumberFormat="1" applyFont="1" applyFill="1" applyBorder="1" applyAlignment="1" applyProtection="1">
      <alignment horizontal="left" shrinkToFit="1"/>
    </xf>
    <xf numFmtId="0" fontId="3" fillId="2" borderId="31" xfId="0" applyNumberFormat="1" applyFont="1" applyFill="1" applyBorder="1" applyAlignment="1" applyProtection="1">
      <alignment horizontal="center" shrinkToFit="1"/>
    </xf>
    <xf numFmtId="0" fontId="3" fillId="2" borderId="10" xfId="0" applyNumberFormat="1" applyFont="1" applyFill="1" applyBorder="1" applyAlignment="1" applyProtection="1">
      <alignment horizontal="center"/>
    </xf>
    <xf numFmtId="0" fontId="3" fillId="2" borderId="10" xfId="0" applyFont="1" applyFill="1" applyBorder="1"/>
    <xf numFmtId="0" fontId="4" fillId="2" borderId="41" xfId="0" applyNumberFormat="1" applyFont="1" applyFill="1" applyBorder="1" applyAlignment="1" applyProtection="1"/>
    <xf numFmtId="49" fontId="4" fillId="2" borderId="42" xfId="0" applyNumberFormat="1" applyFont="1" applyFill="1" applyBorder="1" applyAlignment="1" applyProtection="1">
      <alignment horizontal="left" shrinkToFit="1"/>
    </xf>
    <xf numFmtId="0" fontId="4" fillId="2" borderId="37" xfId="0" applyNumberFormat="1" applyFont="1" applyFill="1" applyBorder="1" applyAlignment="1" applyProtection="1">
      <alignment horizontal="center" shrinkToFit="1"/>
    </xf>
    <xf numFmtId="49" fontId="3" fillId="2" borderId="8" xfId="0" applyNumberFormat="1" applyFont="1" applyFill="1" applyBorder="1" applyAlignment="1" applyProtection="1">
      <alignment horizontal="left" shrinkToFit="1"/>
    </xf>
    <xf numFmtId="49" fontId="3" fillId="2" borderId="37" xfId="0" applyNumberFormat="1" applyFont="1" applyFill="1" applyBorder="1" applyAlignment="1" applyProtection="1">
      <alignment horizontal="left" shrinkToFit="1"/>
    </xf>
    <xf numFmtId="0" fontId="4" fillId="2" borderId="73" xfId="0" applyFont="1" applyFill="1" applyBorder="1"/>
    <xf numFmtId="0" fontId="11" fillId="0" borderId="0" xfId="0" applyFont="1"/>
    <xf numFmtId="0" fontId="4" fillId="2" borderId="77" xfId="0" applyFont="1" applyFill="1" applyBorder="1" applyAlignment="1">
      <alignment horizontal="center"/>
    </xf>
    <xf numFmtId="0" fontId="2" fillId="2" borderId="52" xfId="0" applyFont="1" applyFill="1" applyBorder="1" applyAlignment="1">
      <alignment horizontal="center"/>
    </xf>
    <xf numFmtId="0" fontId="2" fillId="2" borderId="52" xfId="0" applyFont="1" applyFill="1" applyBorder="1" applyAlignment="1"/>
    <xf numFmtId="0" fontId="2" fillId="2" borderId="78" xfId="0" applyFont="1" applyFill="1" applyBorder="1" applyAlignment="1"/>
    <xf numFmtId="49" fontId="2" fillId="2" borderId="78" xfId="0" applyNumberFormat="1" applyFont="1" applyFill="1" applyBorder="1" applyAlignment="1"/>
    <xf numFmtId="0" fontId="2" fillId="2" borderId="72" xfId="0" applyFont="1" applyFill="1" applyBorder="1" applyAlignment="1"/>
    <xf numFmtId="0" fontId="2" fillId="2" borderId="70" xfId="0" applyFont="1" applyFill="1" applyBorder="1" applyAlignment="1"/>
    <xf numFmtId="0" fontId="2" fillId="2" borderId="75" xfId="0" applyFont="1" applyFill="1" applyBorder="1" applyAlignment="1">
      <alignment horizontal="center"/>
    </xf>
    <xf numFmtId="0" fontId="2" fillId="2" borderId="75" xfId="0" applyFont="1" applyFill="1" applyBorder="1" applyAlignment="1"/>
    <xf numFmtId="0" fontId="2" fillId="2" borderId="76" xfId="0" applyFont="1" applyFill="1" applyBorder="1" applyAlignment="1"/>
    <xf numFmtId="0" fontId="1" fillId="2" borderId="78" xfId="0" applyFont="1" applyFill="1" applyBorder="1" applyAlignment="1"/>
    <xf numFmtId="0" fontId="2" fillId="2" borderId="82" xfId="0" applyFont="1" applyFill="1" applyBorder="1" applyAlignment="1"/>
    <xf numFmtId="0" fontId="2" fillId="2" borderId="20" xfId="0" applyFont="1" applyFill="1" applyBorder="1" applyAlignment="1">
      <alignment horizontal="center"/>
    </xf>
    <xf numFmtId="0" fontId="3" fillId="2" borderId="32" xfId="0" applyFont="1" applyFill="1" applyBorder="1"/>
    <xf numFmtId="0" fontId="3" fillId="2" borderId="83" xfId="0" applyNumberFormat="1" applyFont="1" applyFill="1" applyBorder="1" applyAlignment="1" applyProtection="1"/>
    <xf numFmtId="0" fontId="3" fillId="2" borderId="73" xfId="0" applyNumberFormat="1" applyFont="1" applyFill="1" applyBorder="1" applyAlignment="1" applyProtection="1"/>
    <xf numFmtId="49" fontId="3" fillId="2" borderId="83" xfId="0" applyNumberFormat="1" applyFont="1" applyFill="1" applyBorder="1" applyAlignment="1" applyProtection="1">
      <alignment horizontal="left" shrinkToFit="1"/>
    </xf>
    <xf numFmtId="0" fontId="3" fillId="2" borderId="84" xfId="0" applyNumberFormat="1" applyFont="1" applyFill="1" applyBorder="1" applyAlignment="1" applyProtection="1">
      <alignment horizontal="center" shrinkToFit="1"/>
    </xf>
    <xf numFmtId="0" fontId="3" fillId="2" borderId="83" xfId="0" applyNumberFormat="1" applyFont="1" applyFill="1" applyBorder="1" applyAlignment="1" applyProtection="1">
      <alignment horizontal="center"/>
    </xf>
    <xf numFmtId="0" fontId="3" fillId="2" borderId="83" xfId="0" applyFont="1" applyFill="1" applyBorder="1"/>
    <xf numFmtId="0" fontId="3" fillId="2" borderId="86" xfId="0" applyNumberFormat="1" applyFont="1" applyFill="1" applyBorder="1" applyAlignment="1" applyProtection="1"/>
    <xf numFmtId="49" fontId="3" fillId="2" borderId="86" xfId="0" applyNumberFormat="1" applyFont="1" applyFill="1" applyBorder="1" applyAlignment="1" applyProtection="1">
      <alignment horizontal="left" shrinkToFit="1"/>
    </xf>
    <xf numFmtId="0" fontId="3" fillId="2" borderId="87" xfId="0" applyNumberFormat="1" applyFont="1" applyFill="1" applyBorder="1" applyAlignment="1" applyProtection="1">
      <alignment horizontal="center" shrinkToFit="1"/>
    </xf>
    <xf numFmtId="0" fontId="3" fillId="2" borderId="86" xfId="0" applyNumberFormat="1" applyFont="1" applyFill="1" applyBorder="1" applyAlignment="1" applyProtection="1">
      <alignment horizontal="center"/>
    </xf>
    <xf numFmtId="0" fontId="3" fillId="2" borderId="86" xfId="0" applyFont="1" applyFill="1" applyBorder="1"/>
    <xf numFmtId="0" fontId="4" fillId="2" borderId="89" xfId="0" applyFont="1" applyFill="1" applyBorder="1"/>
    <xf numFmtId="49" fontId="4" fillId="2" borderId="85" xfId="0" applyNumberFormat="1" applyFont="1" applyFill="1" applyBorder="1" applyAlignment="1" applyProtection="1">
      <alignment horizontal="left" shrinkToFit="1"/>
    </xf>
    <xf numFmtId="0" fontId="4" fillId="2" borderId="88" xfId="0" applyFont="1" applyFill="1" applyBorder="1" applyAlignment="1">
      <alignment horizontal="center"/>
    </xf>
    <xf numFmtId="0" fontId="4" fillId="2" borderId="88" xfId="0" applyNumberFormat="1" applyFont="1" applyFill="1" applyBorder="1" applyAlignment="1" applyProtection="1">
      <alignment horizontal="center"/>
    </xf>
    <xf numFmtId="0" fontId="4" fillId="2" borderId="88" xfId="0" applyFont="1" applyFill="1" applyBorder="1"/>
    <xf numFmtId="0" fontId="4" fillId="2" borderId="90" xfId="0" applyFont="1" applyFill="1" applyBorder="1" applyAlignment="1">
      <alignment horizontal="center"/>
    </xf>
    <xf numFmtId="0" fontId="4" fillId="2" borderId="90" xfId="0" applyNumberFormat="1" applyFont="1" applyFill="1" applyBorder="1" applyAlignment="1" applyProtection="1">
      <alignment horizontal="center"/>
    </xf>
    <xf numFmtId="0" fontId="4" fillId="2" borderId="90" xfId="0" applyFont="1" applyFill="1" applyBorder="1" applyAlignment="1"/>
    <xf numFmtId="0" fontId="4" fillId="2" borderId="90" xfId="0" applyFont="1" applyFill="1" applyBorder="1"/>
    <xf numFmtId="0" fontId="4" fillId="2" borderId="92" xfId="2" applyNumberFormat="1" applyFont="1" applyFill="1" applyBorder="1" applyAlignment="1" applyProtection="1"/>
    <xf numFmtId="0" fontId="4" fillId="2" borderId="89" xfId="2" applyNumberFormat="1" applyFont="1" applyFill="1" applyBorder="1" applyAlignment="1" applyProtection="1"/>
    <xf numFmtId="0" fontId="3" fillId="2" borderId="92" xfId="0" applyNumberFormat="1" applyFont="1" applyFill="1" applyBorder="1" applyAlignment="1" applyProtection="1"/>
    <xf numFmtId="49" fontId="3" fillId="2" borderId="91" xfId="0" applyNumberFormat="1" applyFont="1" applyFill="1" applyBorder="1" applyAlignment="1" applyProtection="1">
      <alignment horizontal="left"/>
    </xf>
    <xf numFmtId="0" fontId="3" fillId="2" borderId="91" xfId="0" applyNumberFormat="1" applyFont="1" applyFill="1" applyBorder="1" applyAlignment="1" applyProtection="1">
      <alignment horizontal="center" shrinkToFit="1"/>
    </xf>
    <xf numFmtId="0" fontId="3" fillId="2" borderId="92" xfId="0" applyNumberFormat="1" applyFont="1" applyFill="1" applyBorder="1" applyAlignment="1" applyProtection="1">
      <alignment horizontal="center"/>
    </xf>
    <xf numFmtId="0" fontId="4" fillId="2" borderId="92" xfId="0" applyNumberFormat="1" applyFont="1" applyFill="1" applyBorder="1" applyAlignment="1" applyProtection="1"/>
    <xf numFmtId="49" fontId="4" fillId="2" borderId="91" xfId="0" applyNumberFormat="1" applyFont="1" applyFill="1" applyBorder="1" applyAlignment="1" applyProtection="1">
      <alignment horizontal="left" shrinkToFit="1"/>
    </xf>
    <xf numFmtId="0" fontId="4" fillId="2" borderId="91" xfId="0" applyNumberFormat="1" applyFont="1" applyFill="1" applyBorder="1" applyAlignment="1" applyProtection="1">
      <alignment horizontal="center" shrinkToFit="1"/>
    </xf>
    <xf numFmtId="0" fontId="4" fillId="2" borderId="92" xfId="0" applyNumberFormat="1" applyFont="1" applyFill="1" applyBorder="1" applyAlignment="1" applyProtection="1">
      <alignment horizontal="center"/>
    </xf>
    <xf numFmtId="0" fontId="4" fillId="2" borderId="93" xfId="0" applyNumberFormat="1" applyFont="1" applyFill="1" applyBorder="1" applyAlignment="1" applyProtection="1">
      <alignment horizontal="center" shrinkToFit="1"/>
    </xf>
    <xf numFmtId="0" fontId="4" fillId="2" borderId="89" xfId="0" applyNumberFormat="1" applyFont="1" applyFill="1" applyBorder="1" applyAlignment="1" applyProtection="1">
      <alignment horizontal="center"/>
    </xf>
    <xf numFmtId="0" fontId="2" fillId="2" borderId="90" xfId="0" applyFont="1" applyFill="1" applyBorder="1" applyAlignment="1"/>
    <xf numFmtId="0" fontId="2" fillId="2" borderId="89" xfId="0" applyFont="1" applyFill="1" applyBorder="1" applyAlignment="1"/>
    <xf numFmtId="0" fontId="2" fillId="2" borderId="85" xfId="0" applyFont="1" applyFill="1" applyBorder="1" applyAlignment="1"/>
    <xf numFmtId="0" fontId="3" fillId="2" borderId="79" xfId="0" applyFont="1" applyFill="1" applyBorder="1" applyAlignment="1">
      <alignment horizontal="center"/>
    </xf>
    <xf numFmtId="9" fontId="3" fillId="2" borderId="40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3" fontId="7" fillId="2" borderId="0" xfId="0" applyNumberFormat="1" applyFont="1" applyFill="1"/>
    <xf numFmtId="0" fontId="10" fillId="0" borderId="0" xfId="0" applyFont="1"/>
    <xf numFmtId="49" fontId="2" fillId="0" borderId="0" xfId="0" applyNumberFormat="1" applyFont="1"/>
    <xf numFmtId="2" fontId="2" fillId="2" borderId="0" xfId="0" applyNumberFormat="1" applyFont="1" applyFill="1" applyAlignment="1">
      <alignment horizontal="center"/>
    </xf>
    <xf numFmtId="49" fontId="4" fillId="2" borderId="38" xfId="0" applyNumberFormat="1" applyFont="1" applyFill="1" applyBorder="1" applyAlignment="1" applyProtection="1">
      <alignment horizontal="left"/>
    </xf>
    <xf numFmtId="3" fontId="4" fillId="2" borderId="16" xfId="0" applyNumberFormat="1" applyFont="1" applyFill="1" applyBorder="1" applyAlignment="1">
      <alignment horizontal="center"/>
    </xf>
    <xf numFmtId="3" fontId="11" fillId="0" borderId="0" xfId="0" applyNumberFormat="1" applyFont="1"/>
    <xf numFmtId="3" fontId="2" fillId="2" borderId="0" xfId="0" applyNumberFormat="1" applyFont="1" applyFill="1" applyAlignment="1"/>
    <xf numFmtId="3" fontId="9" fillId="2" borderId="0" xfId="0" applyNumberFormat="1" applyFont="1" applyFill="1" applyAlignment="1"/>
    <xf numFmtId="164" fontId="4" fillId="0" borderId="0" xfId="0" applyNumberFormat="1" applyFont="1"/>
    <xf numFmtId="164" fontId="10" fillId="0" borderId="0" xfId="0" applyNumberFormat="1" applyFont="1"/>
    <xf numFmtId="3" fontId="10" fillId="0" borderId="0" xfId="3" applyNumberFormat="1" applyFont="1"/>
    <xf numFmtId="0" fontId="12" fillId="0" borderId="0" xfId="0" applyFont="1"/>
    <xf numFmtId="0" fontId="13" fillId="0" borderId="0" xfId="0" applyFont="1"/>
    <xf numFmtId="164" fontId="13" fillId="0" borderId="0" xfId="0" applyNumberFormat="1" applyFont="1"/>
    <xf numFmtId="3" fontId="13" fillId="0" borderId="0" xfId="0" applyNumberFormat="1" applyFont="1"/>
    <xf numFmtId="0" fontId="4" fillId="3" borderId="0" xfId="0" applyFont="1" applyFill="1"/>
    <xf numFmtId="3" fontId="0" fillId="2" borderId="0" xfId="3" applyNumberFormat="1" applyFont="1" applyFill="1"/>
    <xf numFmtId="0" fontId="14" fillId="0" borderId="0" xfId="0" applyFont="1"/>
    <xf numFmtId="164" fontId="14" fillId="0" borderId="0" xfId="0" applyNumberFormat="1" applyFont="1"/>
    <xf numFmtId="0" fontId="2" fillId="0" borderId="0" xfId="0" applyFont="1" applyAlignment="1">
      <alignment horizontal="center"/>
    </xf>
    <xf numFmtId="9" fontId="3" fillId="2" borderId="98" xfId="0" applyNumberFormat="1" applyFont="1" applyFill="1" applyBorder="1" applyAlignment="1">
      <alignment horizontal="center"/>
    </xf>
    <xf numFmtId="9" fontId="3" fillId="2" borderId="99" xfId="0" applyNumberFormat="1" applyFont="1" applyFill="1" applyBorder="1" applyAlignment="1">
      <alignment horizontal="center"/>
    </xf>
    <xf numFmtId="9" fontId="4" fillId="2" borderId="100" xfId="0" applyNumberFormat="1" applyFont="1" applyFill="1" applyBorder="1" applyAlignment="1" applyProtection="1">
      <alignment horizontal="center" shrinkToFit="1"/>
    </xf>
    <xf numFmtId="0" fontId="2" fillId="2" borderId="98" xfId="0" applyFont="1" applyFill="1" applyBorder="1" applyAlignment="1">
      <alignment horizontal="center"/>
    </xf>
    <xf numFmtId="0" fontId="3" fillId="2" borderId="100" xfId="0" applyNumberFormat="1" applyFont="1" applyFill="1" applyBorder="1" applyAlignment="1" applyProtection="1"/>
    <xf numFmtId="0" fontId="3" fillId="2" borderId="102" xfId="0" applyNumberFormat="1" applyFont="1" applyFill="1" applyBorder="1" applyAlignment="1" applyProtection="1">
      <alignment horizontal="center"/>
    </xf>
    <xf numFmtId="0" fontId="3" fillId="2" borderId="101" xfId="0" applyFont="1" applyFill="1" applyBorder="1"/>
    <xf numFmtId="0" fontId="4" fillId="2" borderId="0" xfId="0" applyFont="1" applyFill="1" applyBorder="1" applyAlignment="1">
      <alignment horizontal="center"/>
    </xf>
    <xf numFmtId="9" fontId="4" fillId="2" borderId="0" xfId="0" applyNumberFormat="1" applyFont="1" applyFill="1" applyBorder="1" applyAlignment="1">
      <alignment horizontal="center"/>
    </xf>
    <xf numFmtId="49" fontId="1" fillId="2" borderId="78" xfId="0" applyNumberFormat="1" applyFont="1" applyFill="1" applyBorder="1" applyAlignment="1"/>
    <xf numFmtId="49" fontId="2" fillId="2" borderId="76" xfId="0" applyNumberFormat="1" applyFont="1" applyFill="1" applyBorder="1" applyAlignment="1"/>
    <xf numFmtId="49" fontId="2" fillId="2" borderId="90" xfId="0" applyNumberFormat="1" applyFont="1" applyFill="1" applyBorder="1" applyAlignment="1"/>
    <xf numFmtId="0" fontId="3" fillId="2" borderId="104" xfId="0" applyNumberFormat="1" applyFont="1" applyFill="1" applyBorder="1" applyAlignment="1" applyProtection="1">
      <alignment horizontal="left" shrinkToFit="1"/>
    </xf>
    <xf numFmtId="49" fontId="2" fillId="2" borderId="70" xfId="0" applyNumberFormat="1" applyFont="1" applyFill="1" applyBorder="1" applyAlignment="1"/>
    <xf numFmtId="0" fontId="6" fillId="2" borderId="0" xfId="0" applyFont="1" applyFill="1"/>
    <xf numFmtId="0" fontId="3" fillId="2" borderId="108" xfId="0" applyNumberFormat="1" applyFont="1" applyFill="1" applyBorder="1" applyAlignment="1" applyProtection="1">
      <alignment horizontal="center"/>
    </xf>
    <xf numFmtId="0" fontId="4" fillId="2" borderId="109" xfId="0" applyFont="1" applyFill="1" applyBorder="1" applyAlignment="1">
      <alignment horizontal="center"/>
    </xf>
    <xf numFmtId="0" fontId="4" fillId="2" borderId="112" xfId="0" applyFont="1" applyFill="1" applyBorder="1"/>
    <xf numFmtId="9" fontId="3" fillId="2" borderId="105" xfId="0" applyNumberFormat="1" applyFont="1" applyFill="1" applyBorder="1" applyAlignment="1">
      <alignment horizontal="center"/>
    </xf>
    <xf numFmtId="0" fontId="3" fillId="2" borderId="112" xfId="0" applyNumberFormat="1" applyFont="1" applyFill="1" applyBorder="1" applyAlignment="1" applyProtection="1"/>
    <xf numFmtId="0" fontId="3" fillId="2" borderId="113" xfId="0" applyNumberFormat="1" applyFont="1" applyFill="1" applyBorder="1" applyAlignment="1" applyProtection="1">
      <alignment horizontal="left" shrinkToFit="1"/>
    </xf>
    <xf numFmtId="0" fontId="3" fillId="2" borderId="112" xfId="0" applyNumberFormat="1" applyFont="1" applyFill="1" applyBorder="1" applyAlignment="1" applyProtection="1">
      <alignment horizontal="center"/>
    </xf>
    <xf numFmtId="0" fontId="3" fillId="2" borderId="110" xfId="0" applyFont="1" applyFill="1" applyBorder="1"/>
    <xf numFmtId="0" fontId="4" fillId="2" borderId="111" xfId="0" applyFont="1" applyFill="1" applyBorder="1"/>
    <xf numFmtId="49" fontId="3" fillId="2" borderId="113" xfId="0" applyNumberFormat="1" applyFont="1" applyFill="1" applyBorder="1" applyAlignment="1" applyProtection="1">
      <alignment horizontal="left"/>
    </xf>
    <xf numFmtId="0" fontId="3" fillId="2" borderId="116" xfId="0" applyNumberFormat="1" applyFont="1" applyFill="1" applyBorder="1" applyAlignment="1" applyProtection="1">
      <alignment horizontal="left" shrinkToFit="1"/>
    </xf>
    <xf numFmtId="0" fontId="3" fillId="2" borderId="108" xfId="0" applyNumberFormat="1" applyFont="1" applyFill="1" applyBorder="1" applyAlignment="1" applyProtection="1"/>
    <xf numFmtId="49" fontId="3" fillId="2" borderId="117" xfId="0" applyNumberFormat="1" applyFont="1" applyFill="1" applyBorder="1" applyAlignment="1" applyProtection="1">
      <alignment horizontal="left"/>
    </xf>
    <xf numFmtId="0" fontId="3" fillId="2" borderId="118" xfId="0" applyFont="1" applyFill="1" applyBorder="1"/>
    <xf numFmtId="9" fontId="3" fillId="2" borderId="73" xfId="0" applyNumberFormat="1" applyFont="1" applyFill="1" applyBorder="1" applyAlignment="1">
      <alignment horizontal="center"/>
    </xf>
    <xf numFmtId="0" fontId="4" fillId="2" borderId="115" xfId="0" applyFont="1" applyFill="1" applyBorder="1"/>
    <xf numFmtId="49" fontId="3" fillId="2" borderId="105" xfId="0" applyNumberFormat="1" applyFont="1" applyFill="1" applyBorder="1" applyAlignment="1" applyProtection="1">
      <alignment horizontal="left"/>
    </xf>
    <xf numFmtId="0" fontId="4" fillId="2" borderId="115" xfId="0" applyFont="1" applyFill="1" applyBorder="1" applyAlignment="1">
      <alignment horizontal="left"/>
    </xf>
    <xf numFmtId="0" fontId="4" fillId="2" borderId="120" xfId="0" applyFont="1" applyFill="1" applyBorder="1"/>
    <xf numFmtId="0" fontId="3" fillId="2" borderId="120" xfId="0" applyNumberFormat="1" applyFont="1" applyFill="1" applyBorder="1" applyAlignment="1" applyProtection="1"/>
    <xf numFmtId="0" fontId="3" fillId="2" borderId="115" xfId="0" applyFont="1" applyFill="1" applyBorder="1"/>
    <xf numFmtId="0" fontId="4" fillId="2" borderId="115" xfId="0" applyFont="1" applyFill="1" applyBorder="1" applyAlignment="1">
      <alignment horizontal="center"/>
    </xf>
    <xf numFmtId="0" fontId="4" fillId="2" borderId="73" xfId="0" applyNumberFormat="1" applyFont="1" applyFill="1" applyBorder="1" applyAlignment="1" applyProtection="1">
      <alignment horizontal="center"/>
    </xf>
    <xf numFmtId="0" fontId="4" fillId="2" borderId="106" xfId="0" applyFont="1" applyFill="1" applyBorder="1"/>
    <xf numFmtId="0" fontId="4" fillId="2" borderId="124" xfId="0" applyNumberFormat="1" applyFont="1" applyFill="1" applyBorder="1" applyAlignment="1" applyProtection="1">
      <alignment shrinkToFit="1"/>
    </xf>
    <xf numFmtId="0" fontId="4" fillId="2" borderId="125" xfId="0" applyNumberFormat="1" applyFont="1" applyFill="1" applyBorder="1" applyAlignment="1" applyProtection="1"/>
    <xf numFmtId="49" fontId="4" fillId="2" borderId="127" xfId="0" applyNumberFormat="1" applyFont="1" applyFill="1" applyBorder="1" applyAlignment="1" applyProtection="1">
      <alignment horizontal="left" shrinkToFit="1"/>
    </xf>
    <xf numFmtId="0" fontId="4" fillId="2" borderId="123" xfId="0" applyNumberFormat="1" applyFont="1" applyFill="1" applyBorder="1" applyAlignment="1" applyProtection="1">
      <alignment horizontal="left" shrinkToFit="1"/>
    </xf>
    <xf numFmtId="0" fontId="4" fillId="2" borderId="128" xfId="0" applyNumberFormat="1" applyFont="1" applyFill="1" applyBorder="1" applyAlignment="1" applyProtection="1">
      <alignment horizontal="center"/>
    </xf>
    <xf numFmtId="0" fontId="4" fillId="2" borderId="129" xfId="0" applyFont="1" applyFill="1" applyBorder="1"/>
    <xf numFmtId="0" fontId="4" fillId="2" borderId="130" xfId="0" applyNumberFormat="1" applyFont="1" applyFill="1" applyBorder="1" applyAlignment="1" applyProtection="1">
      <alignment shrinkToFit="1"/>
    </xf>
    <xf numFmtId="0" fontId="4" fillId="2" borderId="129" xfId="0" applyNumberFormat="1" applyFont="1" applyFill="1" applyBorder="1" applyAlignment="1" applyProtection="1"/>
    <xf numFmtId="49" fontId="4" fillId="2" borderId="132" xfId="0" applyNumberFormat="1" applyFont="1" applyFill="1" applyBorder="1" applyAlignment="1" applyProtection="1">
      <alignment horizontal="left" shrinkToFit="1"/>
    </xf>
    <xf numFmtId="0" fontId="4" fillId="2" borderId="133" xfId="0" applyNumberFormat="1" applyFont="1" applyFill="1" applyBorder="1" applyAlignment="1" applyProtection="1">
      <alignment horizontal="left" shrinkToFit="1"/>
    </xf>
    <xf numFmtId="0" fontId="4" fillId="2" borderId="134" xfId="0" applyFont="1" applyFill="1" applyBorder="1"/>
    <xf numFmtId="0" fontId="4" fillId="2" borderId="134" xfId="0" applyNumberFormat="1" applyFont="1" applyFill="1" applyBorder="1" applyAlignment="1" applyProtection="1">
      <alignment shrinkToFit="1"/>
    </xf>
    <xf numFmtId="0" fontId="4" fillId="2" borderId="134" xfId="0" applyNumberFormat="1" applyFont="1" applyFill="1" applyBorder="1" applyAlignment="1" applyProtection="1"/>
    <xf numFmtId="49" fontId="4" fillId="2" borderId="135" xfId="0" applyNumberFormat="1" applyFont="1" applyFill="1" applyBorder="1" applyAlignment="1" applyProtection="1">
      <alignment horizontal="left" shrinkToFit="1"/>
    </xf>
    <xf numFmtId="49" fontId="4" fillId="2" borderId="73" xfId="0" applyNumberFormat="1" applyFont="1" applyFill="1" applyBorder="1" applyAlignment="1" applyProtection="1">
      <alignment horizontal="left" shrinkToFit="1"/>
    </xf>
    <xf numFmtId="0" fontId="4" fillId="2" borderId="137" xfId="0" applyNumberFormat="1" applyFont="1" applyFill="1" applyBorder="1" applyAlignment="1" applyProtection="1">
      <alignment shrinkToFit="1"/>
    </xf>
    <xf numFmtId="49" fontId="4" fillId="2" borderId="140" xfId="0" applyNumberFormat="1" applyFont="1" applyFill="1" applyBorder="1" applyAlignment="1" applyProtection="1">
      <alignment horizontal="left" shrinkToFit="1"/>
    </xf>
    <xf numFmtId="0" fontId="4" fillId="2" borderId="141" xfId="0" applyNumberFormat="1" applyFont="1" applyFill="1" applyBorder="1" applyAlignment="1" applyProtection="1">
      <alignment horizontal="left" shrinkToFit="1"/>
    </xf>
    <xf numFmtId="0" fontId="4" fillId="2" borderId="142" xfId="0" applyNumberFormat="1" applyFont="1" applyFill="1" applyBorder="1" applyAlignment="1" applyProtection="1">
      <alignment horizontal="center"/>
    </xf>
    <xf numFmtId="0" fontId="4" fillId="2" borderId="143" xfId="0" applyFont="1" applyFill="1" applyBorder="1"/>
    <xf numFmtId="0" fontId="4" fillId="2" borderId="144" xfId="0" applyNumberFormat="1" applyFont="1" applyFill="1" applyBorder="1" applyAlignment="1" applyProtection="1">
      <alignment shrinkToFit="1"/>
    </xf>
    <xf numFmtId="49" fontId="4" fillId="2" borderId="145" xfId="0" applyNumberFormat="1" applyFont="1" applyFill="1" applyBorder="1" applyAlignment="1" applyProtection="1">
      <alignment horizontal="left" shrinkToFit="1"/>
    </xf>
    <xf numFmtId="0" fontId="4" fillId="2" borderId="146" xfId="0" applyNumberFormat="1" applyFont="1" applyFill="1" applyBorder="1" applyAlignment="1" applyProtection="1">
      <alignment horizontal="left" shrinkToFit="1"/>
    </xf>
    <xf numFmtId="0" fontId="4" fillId="2" borderId="147" xfId="0" applyNumberFormat="1" applyFont="1" applyFill="1" applyBorder="1" applyAlignment="1" applyProtection="1">
      <alignment horizontal="center"/>
    </xf>
    <xf numFmtId="0" fontId="4" fillId="2" borderId="148" xfId="0" applyFont="1" applyFill="1" applyBorder="1"/>
    <xf numFmtId="0" fontId="4" fillId="2" borderId="149" xfId="0" applyFont="1" applyFill="1" applyBorder="1"/>
    <xf numFmtId="0" fontId="4" fillId="2" borderId="150" xfId="0" applyFont="1" applyFill="1" applyBorder="1"/>
    <xf numFmtId="0" fontId="4" fillId="2" borderId="151" xfId="0" applyNumberFormat="1" applyFont="1" applyFill="1" applyBorder="1" applyAlignment="1" applyProtection="1">
      <alignment shrinkToFit="1"/>
    </xf>
    <xf numFmtId="0" fontId="4" fillId="2" borderId="152" xfId="0" applyNumberFormat="1" applyFont="1" applyFill="1" applyBorder="1" applyAlignment="1" applyProtection="1"/>
    <xf numFmtId="49" fontId="4" fillId="2" borderId="154" xfId="0" applyNumberFormat="1" applyFont="1" applyFill="1" applyBorder="1" applyAlignment="1" applyProtection="1">
      <alignment horizontal="left" shrinkToFit="1"/>
    </xf>
    <xf numFmtId="0" fontId="4" fillId="2" borderId="155" xfId="0" applyNumberFormat="1" applyFont="1" applyFill="1" applyBorder="1" applyAlignment="1" applyProtection="1">
      <alignment horizontal="left" shrinkToFit="1"/>
    </xf>
    <xf numFmtId="0" fontId="4" fillId="2" borderId="156" xfId="0" applyNumberFormat="1" applyFont="1" applyFill="1" applyBorder="1" applyAlignment="1" applyProtection="1">
      <alignment horizontal="center"/>
    </xf>
    <xf numFmtId="0" fontId="4" fillId="2" borderId="157" xfId="0" applyFont="1" applyFill="1" applyBorder="1"/>
    <xf numFmtId="49" fontId="4" fillId="2" borderId="158" xfId="0" applyNumberFormat="1" applyFont="1" applyFill="1" applyBorder="1" applyAlignment="1" applyProtection="1">
      <alignment horizontal="left" shrinkToFit="1"/>
    </xf>
    <xf numFmtId="0" fontId="4" fillId="2" borderId="159" xfId="0" applyNumberFormat="1" applyFont="1" applyFill="1" applyBorder="1" applyAlignment="1" applyProtection="1">
      <alignment horizontal="left" shrinkToFit="1"/>
    </xf>
    <xf numFmtId="0" fontId="4" fillId="2" borderId="160" xfId="0" applyNumberFormat="1" applyFont="1" applyFill="1" applyBorder="1" applyAlignment="1" applyProtection="1">
      <alignment horizontal="center"/>
    </xf>
    <xf numFmtId="0" fontId="4" fillId="2" borderId="161" xfId="0" applyFont="1" applyFill="1" applyBorder="1"/>
    <xf numFmtId="0" fontId="4" fillId="2" borderId="163" xfId="0" applyNumberFormat="1" applyFont="1" applyFill="1" applyBorder="1" applyAlignment="1" applyProtection="1">
      <alignment horizontal="left" shrinkToFit="1"/>
    </xf>
    <xf numFmtId="0" fontId="4" fillId="2" borderId="164" xfId="0" applyNumberFormat="1" applyFont="1" applyFill="1" applyBorder="1" applyAlignment="1" applyProtection="1">
      <alignment horizontal="center"/>
    </xf>
    <xf numFmtId="0" fontId="4" fillId="2" borderId="162" xfId="0" applyFont="1" applyFill="1" applyBorder="1"/>
    <xf numFmtId="0" fontId="4" fillId="2" borderId="165" xfId="0" applyNumberFormat="1" applyFont="1" applyFill="1" applyBorder="1" applyAlignment="1" applyProtection="1">
      <alignment horizontal="left" shrinkToFit="1"/>
    </xf>
    <xf numFmtId="0" fontId="4" fillId="2" borderId="166" xfId="0" applyFont="1" applyFill="1" applyBorder="1"/>
    <xf numFmtId="49" fontId="4" fillId="2" borderId="164" xfId="0" applyNumberFormat="1" applyFont="1" applyFill="1" applyBorder="1" applyAlignment="1" applyProtection="1">
      <alignment horizontal="left" shrinkToFit="1"/>
    </xf>
    <xf numFmtId="0" fontId="4" fillId="2" borderId="150" xfId="0" applyFont="1" applyFill="1" applyBorder="1" applyAlignment="1">
      <alignment horizontal="center"/>
    </xf>
    <xf numFmtId="0" fontId="4" fillId="2" borderId="167" xfId="0" applyFont="1" applyFill="1" applyBorder="1"/>
    <xf numFmtId="0" fontId="4" fillId="2" borderId="168" xfId="0" applyFont="1" applyFill="1" applyBorder="1"/>
    <xf numFmtId="0" fontId="4" fillId="2" borderId="170" xfId="0" applyNumberFormat="1" applyFont="1" applyFill="1" applyBorder="1" applyAlignment="1" applyProtection="1">
      <alignment shrinkToFit="1"/>
    </xf>
    <xf numFmtId="0" fontId="4" fillId="2" borderId="171" xfId="0" applyNumberFormat="1" applyFont="1" applyFill="1" applyBorder="1" applyAlignment="1" applyProtection="1"/>
    <xf numFmtId="49" fontId="4" fillId="2" borderId="173" xfId="0" applyNumberFormat="1" applyFont="1" applyFill="1" applyBorder="1" applyAlignment="1" applyProtection="1">
      <alignment horizontal="left" shrinkToFit="1"/>
    </xf>
    <xf numFmtId="0" fontId="4" fillId="2" borderId="169" xfId="0" applyNumberFormat="1" applyFont="1" applyFill="1" applyBorder="1" applyAlignment="1" applyProtection="1">
      <alignment horizontal="left" shrinkToFit="1"/>
    </xf>
    <xf numFmtId="9" fontId="3" fillId="2" borderId="175" xfId="0" applyNumberFormat="1" applyFont="1" applyFill="1" applyBorder="1" applyAlignment="1">
      <alignment horizontal="center"/>
    </xf>
    <xf numFmtId="0" fontId="3" fillId="2" borderId="106" xfId="0" applyNumberFormat="1" applyFont="1" applyFill="1" applyBorder="1" applyAlignment="1" applyProtection="1"/>
    <xf numFmtId="49" fontId="3" fillId="2" borderId="119" xfId="0" applyNumberFormat="1" applyFont="1" applyFill="1" applyBorder="1" applyAlignment="1" applyProtection="1">
      <alignment horizontal="left"/>
    </xf>
    <xf numFmtId="0" fontId="3" fillId="2" borderId="176" xfId="0" applyNumberFormat="1" applyFont="1" applyFill="1" applyBorder="1" applyAlignment="1" applyProtection="1">
      <alignment horizontal="center"/>
    </xf>
    <xf numFmtId="0" fontId="3" fillId="2" borderId="177" xfId="0" applyFont="1" applyFill="1" applyBorder="1"/>
    <xf numFmtId="0" fontId="4" fillId="2" borderId="179" xfId="0" applyNumberFormat="1" applyFont="1" applyFill="1" applyBorder="1" applyAlignment="1" applyProtection="1">
      <alignment horizontal="center"/>
    </xf>
    <xf numFmtId="0" fontId="4" fillId="2" borderId="180" xfId="0" applyFont="1" applyFill="1" applyBorder="1"/>
    <xf numFmtId="0" fontId="4" fillId="2" borderId="178" xfId="0" applyFont="1" applyFill="1" applyBorder="1"/>
    <xf numFmtId="0" fontId="4" fillId="2" borderId="178" xfId="0" applyFont="1" applyFill="1" applyBorder="1" applyAlignment="1">
      <alignment horizontal="center"/>
    </xf>
    <xf numFmtId="0" fontId="4" fillId="2" borderId="181" xfId="0" applyNumberFormat="1" applyFont="1" applyFill="1" applyBorder="1" applyAlignment="1" applyProtection="1">
      <alignment shrinkToFit="1"/>
    </xf>
    <xf numFmtId="0" fontId="4" fillId="2" borderId="183" xfId="0" applyNumberFormat="1" applyFont="1" applyFill="1" applyBorder="1" applyAlignment="1" applyProtection="1"/>
    <xf numFmtId="49" fontId="4" fillId="2" borderId="185" xfId="0" applyNumberFormat="1" applyFont="1" applyFill="1" applyBorder="1" applyAlignment="1" applyProtection="1">
      <alignment horizontal="left" shrinkToFit="1"/>
    </xf>
    <xf numFmtId="0" fontId="4" fillId="2" borderId="174" xfId="0" applyNumberFormat="1" applyFont="1" applyFill="1" applyBorder="1" applyAlignment="1" applyProtection="1">
      <alignment horizontal="left" shrinkToFi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2" borderId="85" xfId="0" applyNumberFormat="1" applyFont="1" applyFill="1" applyBorder="1" applyAlignment="1" applyProtection="1"/>
    <xf numFmtId="0" fontId="4" fillId="2" borderId="80" xfId="0" applyFont="1" applyFill="1" applyBorder="1"/>
    <xf numFmtId="0" fontId="4" fillId="2" borderId="85" xfId="0" applyNumberFormat="1" applyFont="1" applyFill="1" applyBorder="1" applyAlignment="1" applyProtection="1"/>
    <xf numFmtId="0" fontId="15" fillId="2" borderId="0" xfId="0" applyFont="1" applyFill="1"/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40" xfId="0" applyFont="1" applyFill="1" applyBorder="1" applyAlignment="1">
      <alignment horizontal="center"/>
    </xf>
    <xf numFmtId="0" fontId="4" fillId="2" borderId="55" xfId="0" applyFont="1" applyFill="1" applyBorder="1" applyAlignment="1">
      <alignment horizontal="left"/>
    </xf>
    <xf numFmtId="0" fontId="4" fillId="2" borderId="184" xfId="0" applyNumberFormat="1" applyFont="1" applyFill="1" applyBorder="1" applyAlignment="1" applyProtection="1"/>
    <xf numFmtId="0" fontId="4" fillId="2" borderId="186" xfId="0" applyFont="1" applyFill="1" applyBorder="1"/>
    <xf numFmtId="0" fontId="4" fillId="2" borderId="187" xfId="0" applyFont="1" applyFill="1" applyBorder="1"/>
    <xf numFmtId="49" fontId="4" fillId="2" borderId="187" xfId="0" applyNumberFormat="1" applyFont="1" applyFill="1" applyBorder="1" applyAlignment="1">
      <alignment horizontal="left"/>
    </xf>
    <xf numFmtId="0" fontId="4" fillId="2" borderId="187" xfId="0" applyFont="1" applyFill="1" applyBorder="1" applyAlignment="1">
      <alignment horizontal="center"/>
    </xf>
    <xf numFmtId="0" fontId="4" fillId="2" borderId="186" xfId="0" applyNumberFormat="1" applyFont="1" applyFill="1" applyBorder="1" applyAlignment="1" applyProtection="1"/>
    <xf numFmtId="49" fontId="4" fillId="2" borderId="191" xfId="0" applyNumberFormat="1" applyFont="1" applyFill="1" applyBorder="1" applyAlignment="1" applyProtection="1">
      <alignment horizontal="left" shrinkToFit="1"/>
    </xf>
    <xf numFmtId="0" fontId="4" fillId="2" borderId="192" xfId="0" applyNumberFormat="1" applyFont="1" applyFill="1" applyBorder="1" applyAlignment="1" applyProtection="1">
      <alignment horizontal="center"/>
    </xf>
    <xf numFmtId="0" fontId="4" fillId="2" borderId="190" xfId="0" applyNumberFormat="1" applyFont="1" applyFill="1" applyBorder="1" applyAlignment="1" applyProtection="1">
      <alignment horizontal="left" shrinkToFit="1"/>
    </xf>
    <xf numFmtId="0" fontId="4" fillId="2" borderId="187" xfId="0" applyNumberFormat="1" applyFont="1" applyFill="1" applyBorder="1" applyAlignment="1" applyProtection="1"/>
    <xf numFmtId="0" fontId="4" fillId="2" borderId="188" xfId="0" applyNumberFormat="1" applyFont="1" applyFill="1" applyBorder="1" applyAlignment="1" applyProtection="1"/>
    <xf numFmtId="49" fontId="4" fillId="2" borderId="193" xfId="0" applyNumberFormat="1" applyFont="1" applyFill="1" applyBorder="1" applyAlignment="1" applyProtection="1">
      <alignment horizontal="left" shrinkToFit="1"/>
    </xf>
    <xf numFmtId="0" fontId="4" fillId="2" borderId="182" xfId="0" applyFont="1" applyFill="1" applyBorder="1" applyAlignment="1">
      <alignment horizontal="center"/>
    </xf>
    <xf numFmtId="0" fontId="3" fillId="2" borderId="105" xfId="0" applyNumberFormat="1" applyFont="1" applyFill="1" applyBorder="1" applyAlignment="1" applyProtection="1"/>
    <xf numFmtId="0" fontId="3" fillId="2" borderId="98" xfId="0" applyNumberFormat="1" applyFont="1" applyFill="1" applyBorder="1" applyAlignment="1" applyProtection="1"/>
    <xf numFmtId="0" fontId="4" fillId="2" borderId="192" xfId="0" applyFont="1" applyFill="1" applyBorder="1"/>
    <xf numFmtId="0" fontId="4" fillId="2" borderId="192" xfId="0" applyFont="1" applyFill="1" applyBorder="1" applyAlignment="1">
      <alignment horizontal="center"/>
    </xf>
    <xf numFmtId="0" fontId="4" fillId="2" borderId="192" xfId="2" applyNumberFormat="1" applyFont="1" applyFill="1" applyBorder="1" applyAlignment="1" applyProtection="1"/>
    <xf numFmtId="0" fontId="4" fillId="2" borderId="192" xfId="0" applyNumberFormat="1" applyFont="1" applyFill="1" applyBorder="1" applyAlignment="1" applyProtection="1"/>
    <xf numFmtId="0" fontId="4" fillId="2" borderId="198" xfId="0" applyNumberFormat="1" applyFont="1" applyFill="1" applyBorder="1" applyAlignment="1" applyProtection="1"/>
    <xf numFmtId="49" fontId="4" fillId="2" borderId="199" xfId="0" applyNumberFormat="1" applyFont="1" applyFill="1" applyBorder="1" applyAlignment="1" applyProtection="1">
      <alignment horizontal="left" shrinkToFit="1"/>
    </xf>
    <xf numFmtId="0" fontId="4" fillId="2" borderId="199" xfId="0" applyNumberFormat="1" applyFont="1" applyFill="1" applyBorder="1" applyAlignment="1" applyProtection="1">
      <alignment horizontal="center" shrinkToFit="1"/>
    </xf>
    <xf numFmtId="0" fontId="4" fillId="2" borderId="198" xfId="0" applyNumberFormat="1" applyFont="1" applyFill="1" applyBorder="1" applyAlignment="1" applyProtection="1">
      <alignment horizontal="center"/>
    </xf>
    <xf numFmtId="0" fontId="4" fillId="2" borderId="200" xfId="0" applyNumberFormat="1" applyFont="1" applyFill="1" applyBorder="1" applyAlignment="1" applyProtection="1"/>
    <xf numFmtId="49" fontId="4" fillId="2" borderId="201" xfId="0" applyNumberFormat="1" applyFont="1" applyFill="1" applyBorder="1" applyAlignment="1" applyProtection="1">
      <alignment horizontal="left" shrinkToFit="1"/>
    </xf>
    <xf numFmtId="0" fontId="4" fillId="2" borderId="201" xfId="0" applyNumberFormat="1" applyFont="1" applyFill="1" applyBorder="1" applyAlignment="1" applyProtection="1">
      <alignment horizontal="center" shrinkToFit="1"/>
    </xf>
    <xf numFmtId="0" fontId="4" fillId="2" borderId="200" xfId="0" applyNumberFormat="1" applyFont="1" applyFill="1" applyBorder="1" applyAlignment="1" applyProtection="1">
      <alignment horizontal="center"/>
    </xf>
    <xf numFmtId="0" fontId="4" fillId="2" borderId="204" xfId="0" applyNumberFormat="1" applyFont="1" applyFill="1" applyBorder="1" applyAlignment="1" applyProtection="1"/>
    <xf numFmtId="49" fontId="4" fillId="2" borderId="205" xfId="0" applyNumberFormat="1" applyFont="1" applyFill="1" applyBorder="1" applyAlignment="1" applyProtection="1">
      <alignment horizontal="left" shrinkToFit="1"/>
    </xf>
    <xf numFmtId="0" fontId="4" fillId="2" borderId="205" xfId="0" applyNumberFormat="1" applyFont="1" applyFill="1" applyBorder="1" applyAlignment="1" applyProtection="1">
      <alignment horizontal="center" shrinkToFit="1"/>
    </xf>
    <xf numFmtId="0" fontId="4" fillId="2" borderId="204" xfId="0" applyNumberFormat="1" applyFont="1" applyFill="1" applyBorder="1" applyAlignment="1" applyProtection="1">
      <alignment horizontal="center"/>
    </xf>
    <xf numFmtId="0" fontId="4" fillId="2" borderId="206" xfId="0" applyNumberFormat="1" applyFont="1" applyFill="1" applyBorder="1" applyAlignment="1" applyProtection="1"/>
    <xf numFmtId="49" fontId="4" fillId="2" borderId="207" xfId="0" applyNumberFormat="1" applyFont="1" applyFill="1" applyBorder="1" applyAlignment="1" applyProtection="1">
      <alignment horizontal="left" shrinkToFit="1"/>
    </xf>
    <xf numFmtId="0" fontId="4" fillId="2" borderId="207" xfId="0" applyNumberFormat="1" applyFont="1" applyFill="1" applyBorder="1" applyAlignment="1" applyProtection="1">
      <alignment horizontal="center" shrinkToFit="1"/>
    </xf>
    <xf numFmtId="0" fontId="4" fillId="2" borderId="206" xfId="0" applyNumberFormat="1" applyFont="1" applyFill="1" applyBorder="1" applyAlignment="1" applyProtection="1">
      <alignment horizontal="center"/>
    </xf>
    <xf numFmtId="0" fontId="4" fillId="2" borderId="208" xfId="0" applyNumberFormat="1" applyFont="1" applyFill="1" applyBorder="1" applyAlignment="1" applyProtection="1"/>
    <xf numFmtId="0" fontId="4" fillId="2" borderId="209" xfId="0" applyNumberFormat="1" applyFont="1" applyFill="1" applyBorder="1" applyAlignment="1" applyProtection="1">
      <alignment horizontal="center" shrinkToFit="1"/>
    </xf>
    <xf numFmtId="0" fontId="4" fillId="2" borderId="208" xfId="0" applyNumberFormat="1" applyFont="1" applyFill="1" applyBorder="1" applyAlignment="1" applyProtection="1">
      <alignment horizontal="center"/>
    </xf>
    <xf numFmtId="0" fontId="3" fillId="2" borderId="210" xfId="0" applyNumberFormat="1" applyFont="1" applyFill="1" applyBorder="1" applyAlignment="1" applyProtection="1"/>
    <xf numFmtId="0" fontId="3" fillId="2" borderId="192" xfId="0" applyNumberFormat="1" applyFont="1" applyFill="1" applyBorder="1" applyAlignment="1" applyProtection="1"/>
    <xf numFmtId="49" fontId="3" fillId="2" borderId="211" xfId="0" applyNumberFormat="1" applyFont="1" applyFill="1" applyBorder="1" applyAlignment="1" applyProtection="1">
      <alignment horizontal="left" shrinkToFit="1"/>
    </xf>
    <xf numFmtId="0" fontId="3" fillId="2" borderId="211" xfId="0" applyNumberFormat="1" applyFont="1" applyFill="1" applyBorder="1" applyAlignment="1" applyProtection="1">
      <alignment horizontal="center" shrinkToFit="1"/>
    </xf>
    <xf numFmtId="0" fontId="3" fillId="2" borderId="210" xfId="0" applyNumberFormat="1" applyFont="1" applyFill="1" applyBorder="1" applyAlignment="1" applyProtection="1">
      <alignment horizontal="center"/>
    </xf>
    <xf numFmtId="0" fontId="3" fillId="2" borderId="212" xfId="0" applyNumberFormat="1" applyFont="1" applyFill="1" applyBorder="1" applyAlignment="1" applyProtection="1"/>
    <xf numFmtId="49" fontId="3" fillId="2" borderId="213" xfId="0" applyNumberFormat="1" applyFont="1" applyFill="1" applyBorder="1" applyAlignment="1" applyProtection="1">
      <alignment horizontal="left" shrinkToFit="1"/>
    </xf>
    <xf numFmtId="0" fontId="3" fillId="2" borderId="213" xfId="0" applyNumberFormat="1" applyFont="1" applyFill="1" applyBorder="1" applyAlignment="1" applyProtection="1">
      <alignment horizontal="center" shrinkToFit="1"/>
    </xf>
    <xf numFmtId="0" fontId="3" fillId="2" borderId="212" xfId="0" applyNumberFormat="1" applyFont="1" applyFill="1" applyBorder="1" applyAlignment="1" applyProtection="1">
      <alignment horizontal="center"/>
    </xf>
    <xf numFmtId="0" fontId="3" fillId="2" borderId="214" xfId="0" applyNumberFormat="1" applyFont="1" applyFill="1" applyBorder="1" applyAlignment="1" applyProtection="1"/>
    <xf numFmtId="49" fontId="3" fillId="2" borderId="215" xfId="0" applyNumberFormat="1" applyFont="1" applyFill="1" applyBorder="1" applyAlignment="1" applyProtection="1">
      <alignment horizontal="left" shrinkToFit="1"/>
    </xf>
    <xf numFmtId="0" fontId="3" fillId="2" borderId="215" xfId="0" applyNumberFormat="1" applyFont="1" applyFill="1" applyBorder="1" applyAlignment="1" applyProtection="1">
      <alignment horizontal="center" shrinkToFit="1"/>
    </xf>
    <xf numFmtId="0" fontId="3" fillId="2" borderId="214" xfId="0" applyNumberFormat="1" applyFont="1" applyFill="1" applyBorder="1" applyAlignment="1" applyProtection="1">
      <alignment horizontal="center"/>
    </xf>
    <xf numFmtId="0" fontId="4" fillId="2" borderId="216" xfId="0" applyNumberFormat="1" applyFont="1" applyFill="1" applyBorder="1" applyAlignment="1" applyProtection="1"/>
    <xf numFmtId="49" fontId="4" fillId="2" borderId="217" xfId="0" applyNumberFormat="1" applyFont="1" applyFill="1" applyBorder="1" applyAlignment="1" applyProtection="1">
      <alignment horizontal="left" shrinkToFit="1"/>
    </xf>
    <xf numFmtId="0" fontId="4" fillId="2" borderId="217" xfId="0" applyNumberFormat="1" applyFont="1" applyFill="1" applyBorder="1" applyAlignment="1" applyProtection="1">
      <alignment horizontal="center" shrinkToFit="1"/>
    </xf>
    <xf numFmtId="0" fontId="4" fillId="2" borderId="216" xfId="0" applyNumberFormat="1" applyFont="1" applyFill="1" applyBorder="1" applyAlignment="1" applyProtection="1">
      <alignment horizontal="center"/>
    </xf>
    <xf numFmtId="0" fontId="4" fillId="2" borderId="220" xfId="0" applyNumberFormat="1" applyFont="1" applyFill="1" applyBorder="1" applyAlignment="1" applyProtection="1"/>
    <xf numFmtId="49" fontId="4" fillId="2" borderId="221" xfId="0" applyNumberFormat="1" applyFont="1" applyFill="1" applyBorder="1" applyAlignment="1" applyProtection="1">
      <alignment horizontal="left" shrinkToFit="1"/>
    </xf>
    <xf numFmtId="0" fontId="4" fillId="2" borderId="221" xfId="0" applyNumberFormat="1" applyFont="1" applyFill="1" applyBorder="1" applyAlignment="1" applyProtection="1">
      <alignment horizontal="center" shrinkToFit="1"/>
    </xf>
    <xf numFmtId="0" fontId="4" fillId="2" borderId="220" xfId="0" applyNumberFormat="1" applyFont="1" applyFill="1" applyBorder="1" applyAlignment="1" applyProtection="1">
      <alignment horizontal="center"/>
    </xf>
    <xf numFmtId="0" fontId="4" fillId="2" borderId="222" xfId="0" applyNumberFormat="1" applyFont="1" applyFill="1" applyBorder="1" applyAlignment="1" applyProtection="1"/>
    <xf numFmtId="0" fontId="4" fillId="2" borderId="223" xfId="0" applyNumberFormat="1" applyFont="1" applyFill="1" applyBorder="1" applyAlignment="1" applyProtection="1">
      <alignment horizontal="center" shrinkToFit="1"/>
    </xf>
    <xf numFmtId="0" fontId="4" fillId="2" borderId="222" xfId="0" applyNumberFormat="1" applyFont="1" applyFill="1" applyBorder="1" applyAlignment="1" applyProtection="1">
      <alignment horizontal="center"/>
    </xf>
    <xf numFmtId="0" fontId="4" fillId="2" borderId="224" xfId="0" applyNumberFormat="1" applyFont="1" applyFill="1" applyBorder="1" applyAlignment="1" applyProtection="1"/>
    <xf numFmtId="49" fontId="4" fillId="2" borderId="225" xfId="0" applyNumberFormat="1" applyFont="1" applyFill="1" applyBorder="1" applyAlignment="1" applyProtection="1">
      <alignment horizontal="left" shrinkToFit="1"/>
    </xf>
    <xf numFmtId="0" fontId="4" fillId="2" borderId="225" xfId="0" applyNumberFormat="1" applyFont="1" applyFill="1" applyBorder="1" applyAlignment="1" applyProtection="1">
      <alignment horizontal="center" shrinkToFit="1"/>
    </xf>
    <xf numFmtId="0" fontId="4" fillId="2" borderId="224" xfId="0" applyNumberFormat="1" applyFont="1" applyFill="1" applyBorder="1" applyAlignment="1" applyProtection="1">
      <alignment horizontal="center"/>
    </xf>
    <xf numFmtId="0" fontId="4" fillId="2" borderId="226" xfId="0" applyNumberFormat="1" applyFont="1" applyFill="1" applyBorder="1" applyAlignment="1" applyProtection="1"/>
    <xf numFmtId="49" fontId="4" fillId="2" borderId="227" xfId="0" applyNumberFormat="1" applyFont="1" applyFill="1" applyBorder="1" applyAlignment="1" applyProtection="1">
      <alignment horizontal="left" shrinkToFit="1"/>
    </xf>
    <xf numFmtId="0" fontId="4" fillId="2" borderId="227" xfId="0" applyNumberFormat="1" applyFont="1" applyFill="1" applyBorder="1" applyAlignment="1" applyProtection="1">
      <alignment horizontal="center" shrinkToFit="1"/>
    </xf>
    <xf numFmtId="0" fontId="4" fillId="2" borderId="226" xfId="0" applyNumberFormat="1" applyFont="1" applyFill="1" applyBorder="1" applyAlignment="1" applyProtection="1">
      <alignment horizontal="center"/>
    </xf>
    <xf numFmtId="0" fontId="4" fillId="2" borderId="228" xfId="0" applyNumberFormat="1" applyFont="1" applyFill="1" applyBorder="1" applyAlignment="1" applyProtection="1"/>
    <xf numFmtId="49" fontId="4" fillId="2" borderId="229" xfId="0" applyNumberFormat="1" applyFont="1" applyFill="1" applyBorder="1" applyAlignment="1" applyProtection="1">
      <alignment horizontal="left" shrinkToFit="1"/>
    </xf>
    <xf numFmtId="0" fontId="4" fillId="2" borderId="229" xfId="0" applyNumberFormat="1" applyFont="1" applyFill="1" applyBorder="1" applyAlignment="1" applyProtection="1">
      <alignment horizontal="center" shrinkToFit="1"/>
    </xf>
    <xf numFmtId="0" fontId="4" fillId="2" borderId="228" xfId="0" applyNumberFormat="1" applyFont="1" applyFill="1" applyBorder="1" applyAlignment="1" applyProtection="1">
      <alignment horizontal="center"/>
    </xf>
    <xf numFmtId="0" fontId="4" fillId="2" borderId="230" xfId="0" applyNumberFormat="1" applyFont="1" applyFill="1" applyBorder="1" applyAlignment="1" applyProtection="1"/>
    <xf numFmtId="0" fontId="4" fillId="2" borderId="231" xfId="0" applyNumberFormat="1" applyFont="1" applyFill="1" applyBorder="1" applyAlignment="1" applyProtection="1">
      <alignment horizontal="center" shrinkToFit="1"/>
    </xf>
    <xf numFmtId="0" fontId="4" fillId="2" borderId="230" xfId="0" applyNumberFormat="1" applyFont="1" applyFill="1" applyBorder="1" applyAlignment="1" applyProtection="1">
      <alignment horizontal="center"/>
    </xf>
    <xf numFmtId="0" fontId="4" fillId="2" borderId="232" xfId="0" applyNumberFormat="1" applyFont="1" applyFill="1" applyBorder="1" applyAlignment="1" applyProtection="1"/>
    <xf numFmtId="49" fontId="4" fillId="2" borderId="233" xfId="0" applyNumberFormat="1" applyFont="1" applyFill="1" applyBorder="1" applyAlignment="1" applyProtection="1">
      <alignment horizontal="left" shrinkToFit="1"/>
    </xf>
    <xf numFmtId="0" fontId="4" fillId="2" borderId="233" xfId="0" applyNumberFormat="1" applyFont="1" applyFill="1" applyBorder="1" applyAlignment="1" applyProtection="1">
      <alignment horizontal="center" shrinkToFit="1"/>
    </xf>
    <xf numFmtId="0" fontId="4" fillId="2" borderId="232" xfId="0" applyNumberFormat="1" applyFont="1" applyFill="1" applyBorder="1" applyAlignment="1" applyProtection="1">
      <alignment horizontal="center"/>
    </xf>
    <xf numFmtId="0" fontId="4" fillId="2" borderId="234" xfId="0" applyNumberFormat="1" applyFont="1" applyFill="1" applyBorder="1" applyAlignment="1" applyProtection="1"/>
    <xf numFmtId="49" fontId="4" fillId="2" borderId="235" xfId="0" applyNumberFormat="1" applyFont="1" applyFill="1" applyBorder="1" applyAlignment="1" applyProtection="1">
      <alignment horizontal="left" shrinkToFit="1"/>
    </xf>
    <xf numFmtId="0" fontId="4" fillId="2" borderId="235" xfId="0" applyNumberFormat="1" applyFont="1" applyFill="1" applyBorder="1" applyAlignment="1" applyProtection="1">
      <alignment horizontal="center" shrinkToFit="1"/>
    </xf>
    <xf numFmtId="0" fontId="4" fillId="2" borderId="234" xfId="0" applyNumberFormat="1" applyFont="1" applyFill="1" applyBorder="1" applyAlignment="1" applyProtection="1">
      <alignment horizontal="center"/>
    </xf>
    <xf numFmtId="0" fontId="4" fillId="2" borderId="238" xfId="0" applyNumberFormat="1" applyFont="1" applyFill="1" applyBorder="1" applyAlignment="1" applyProtection="1"/>
    <xf numFmtId="49" fontId="4" fillId="2" borderId="239" xfId="0" applyNumberFormat="1" applyFont="1" applyFill="1" applyBorder="1" applyAlignment="1" applyProtection="1">
      <alignment horizontal="left" shrinkToFit="1"/>
    </xf>
    <xf numFmtId="0" fontId="4" fillId="2" borderId="239" xfId="0" applyNumberFormat="1" applyFont="1" applyFill="1" applyBorder="1" applyAlignment="1" applyProtection="1">
      <alignment horizontal="center" shrinkToFit="1"/>
    </xf>
    <xf numFmtId="0" fontId="4" fillId="2" borderId="238" xfId="0" applyNumberFormat="1" applyFont="1" applyFill="1" applyBorder="1" applyAlignment="1" applyProtection="1">
      <alignment horizontal="center"/>
    </xf>
    <xf numFmtId="0" fontId="4" fillId="2" borderId="240" xfId="0" applyNumberFormat="1" applyFont="1" applyFill="1" applyBorder="1" applyAlignment="1" applyProtection="1"/>
    <xf numFmtId="49" fontId="4" fillId="2" borderId="241" xfId="0" applyNumberFormat="1" applyFont="1" applyFill="1" applyBorder="1" applyAlignment="1" applyProtection="1">
      <alignment horizontal="left" shrinkToFit="1"/>
    </xf>
    <xf numFmtId="0" fontId="4" fillId="2" borderId="241" xfId="0" applyNumberFormat="1" applyFont="1" applyFill="1" applyBorder="1" applyAlignment="1" applyProtection="1">
      <alignment horizontal="center" shrinkToFit="1"/>
    </xf>
    <xf numFmtId="0" fontId="4" fillId="2" borderId="240" xfId="0" applyNumberFormat="1" applyFont="1" applyFill="1" applyBorder="1" applyAlignment="1" applyProtection="1">
      <alignment horizontal="center"/>
    </xf>
    <xf numFmtId="0" fontId="4" fillId="2" borderId="242" xfId="0" applyNumberFormat="1" applyFont="1" applyFill="1" applyBorder="1" applyAlignment="1" applyProtection="1"/>
    <xf numFmtId="49" fontId="4" fillId="2" borderId="243" xfId="0" applyNumberFormat="1" applyFont="1" applyFill="1" applyBorder="1" applyAlignment="1" applyProtection="1">
      <alignment horizontal="left" shrinkToFit="1"/>
    </xf>
    <xf numFmtId="0" fontId="4" fillId="2" borderId="243" xfId="0" applyNumberFormat="1" applyFont="1" applyFill="1" applyBorder="1" applyAlignment="1" applyProtection="1">
      <alignment horizontal="center" shrinkToFit="1"/>
    </xf>
    <xf numFmtId="0" fontId="4" fillId="2" borderId="242" xfId="0" applyNumberFormat="1" applyFont="1" applyFill="1" applyBorder="1" applyAlignment="1" applyProtection="1">
      <alignment horizontal="center"/>
    </xf>
    <xf numFmtId="0" fontId="4" fillId="2" borderId="244" xfId="0" applyNumberFormat="1" applyFont="1" applyFill="1" applyBorder="1" applyAlignment="1" applyProtection="1"/>
    <xf numFmtId="49" fontId="4" fillId="2" borderId="245" xfId="0" applyNumberFormat="1" applyFont="1" applyFill="1" applyBorder="1" applyAlignment="1" applyProtection="1">
      <alignment horizontal="left" shrinkToFit="1"/>
    </xf>
    <xf numFmtId="0" fontId="4" fillId="2" borderId="245" xfId="0" applyNumberFormat="1" applyFont="1" applyFill="1" applyBorder="1" applyAlignment="1" applyProtection="1">
      <alignment horizontal="center" shrinkToFit="1"/>
    </xf>
    <xf numFmtId="0" fontId="4" fillId="2" borderId="244" xfId="0" applyNumberFormat="1" applyFont="1" applyFill="1" applyBorder="1" applyAlignment="1" applyProtection="1">
      <alignment horizontal="center"/>
    </xf>
    <xf numFmtId="0" fontId="4" fillId="2" borderId="246" xfId="0" applyNumberFormat="1" applyFont="1" applyFill="1" applyBorder="1" applyAlignment="1" applyProtection="1"/>
    <xf numFmtId="49" fontId="4" fillId="2" borderId="247" xfId="0" applyNumberFormat="1" applyFont="1" applyFill="1" applyBorder="1" applyAlignment="1" applyProtection="1">
      <alignment horizontal="left" shrinkToFit="1"/>
    </xf>
    <xf numFmtId="0" fontId="4" fillId="2" borderId="247" xfId="0" applyNumberFormat="1" applyFont="1" applyFill="1" applyBorder="1" applyAlignment="1" applyProtection="1">
      <alignment horizontal="center" shrinkToFit="1"/>
    </xf>
    <xf numFmtId="0" fontId="4" fillId="2" borderId="246" xfId="0" applyNumberFormat="1" applyFont="1" applyFill="1" applyBorder="1" applyAlignment="1" applyProtection="1">
      <alignment horizontal="center"/>
    </xf>
    <xf numFmtId="0" fontId="4" fillId="2" borderId="248" xfId="0" applyNumberFormat="1" applyFont="1" applyFill="1" applyBorder="1" applyAlignment="1" applyProtection="1"/>
    <xf numFmtId="49" fontId="4" fillId="2" borderId="249" xfId="0" applyNumberFormat="1" applyFont="1" applyFill="1" applyBorder="1" applyAlignment="1" applyProtection="1">
      <alignment horizontal="left" shrinkToFit="1"/>
    </xf>
    <xf numFmtId="0" fontId="4" fillId="2" borderId="249" xfId="0" applyNumberFormat="1" applyFont="1" applyFill="1" applyBorder="1" applyAlignment="1" applyProtection="1">
      <alignment horizontal="center" shrinkToFit="1"/>
    </xf>
    <xf numFmtId="0" fontId="4" fillId="2" borderId="248" xfId="0" applyNumberFormat="1" applyFont="1" applyFill="1" applyBorder="1" applyAlignment="1" applyProtection="1">
      <alignment horizontal="center"/>
    </xf>
    <xf numFmtId="0" fontId="4" fillId="2" borderId="250" xfId="0" applyNumberFormat="1" applyFont="1" applyFill="1" applyBorder="1" applyAlignment="1" applyProtection="1"/>
    <xf numFmtId="0" fontId="4" fillId="2" borderId="252" xfId="0" applyNumberFormat="1" applyFont="1" applyFill="1" applyBorder="1" applyAlignment="1" applyProtection="1"/>
    <xf numFmtId="49" fontId="4" fillId="2" borderId="253" xfId="0" applyNumberFormat="1" applyFont="1" applyFill="1" applyBorder="1" applyAlignment="1" applyProtection="1">
      <alignment horizontal="left" shrinkToFit="1"/>
    </xf>
    <xf numFmtId="0" fontId="4" fillId="2" borderId="253" xfId="0" applyNumberFormat="1" applyFont="1" applyFill="1" applyBorder="1" applyAlignment="1" applyProtection="1">
      <alignment horizontal="center" shrinkToFit="1"/>
    </xf>
    <xf numFmtId="0" fontId="4" fillId="2" borderId="252" xfId="0" applyNumberFormat="1" applyFont="1" applyFill="1" applyBorder="1" applyAlignment="1" applyProtection="1">
      <alignment horizontal="center"/>
    </xf>
    <xf numFmtId="0" fontId="3" fillId="2" borderId="252" xfId="0" applyNumberFormat="1" applyFont="1" applyFill="1" applyBorder="1" applyAlignment="1" applyProtection="1"/>
    <xf numFmtId="0" fontId="4" fillId="2" borderId="254" xfId="0" applyNumberFormat="1" applyFont="1" applyFill="1" applyBorder="1" applyAlignment="1" applyProtection="1"/>
    <xf numFmtId="49" fontId="4" fillId="2" borderId="255" xfId="0" applyNumberFormat="1" applyFont="1" applyFill="1" applyBorder="1" applyAlignment="1" applyProtection="1">
      <alignment horizontal="left" shrinkToFit="1"/>
    </xf>
    <xf numFmtId="0" fontId="4" fillId="2" borderId="255" xfId="0" applyNumberFormat="1" applyFont="1" applyFill="1" applyBorder="1" applyAlignment="1" applyProtection="1">
      <alignment horizontal="center" shrinkToFit="1"/>
    </xf>
    <xf numFmtId="0" fontId="4" fillId="2" borderId="254" xfId="0" applyNumberFormat="1" applyFont="1" applyFill="1" applyBorder="1" applyAlignment="1" applyProtection="1">
      <alignment horizontal="center"/>
    </xf>
    <xf numFmtId="0" fontId="4" fillId="2" borderId="254" xfId="0" applyFont="1" applyFill="1" applyBorder="1"/>
    <xf numFmtId="0" fontId="4" fillId="2" borderId="260" xfId="0" applyNumberFormat="1" applyFont="1" applyFill="1" applyBorder="1" applyAlignment="1" applyProtection="1"/>
    <xf numFmtId="49" fontId="4" fillId="2" borderId="261" xfId="0" applyNumberFormat="1" applyFont="1" applyFill="1" applyBorder="1" applyAlignment="1" applyProtection="1">
      <alignment horizontal="left" shrinkToFit="1"/>
    </xf>
    <xf numFmtId="0" fontId="4" fillId="2" borderId="261" xfId="0" applyNumberFormat="1" applyFont="1" applyFill="1" applyBorder="1" applyAlignment="1" applyProtection="1">
      <alignment horizontal="center" shrinkToFit="1"/>
    </xf>
    <xf numFmtId="0" fontId="4" fillId="2" borderId="260" xfId="0" applyNumberFormat="1" applyFont="1" applyFill="1" applyBorder="1" applyAlignment="1" applyProtection="1">
      <alignment horizontal="center"/>
    </xf>
    <xf numFmtId="0" fontId="4" fillId="2" borderId="260" xfId="0" applyFont="1" applyFill="1" applyBorder="1"/>
    <xf numFmtId="0" fontId="4" fillId="2" borderId="264" xfId="0" applyNumberFormat="1" applyFont="1" applyFill="1" applyBorder="1" applyAlignment="1" applyProtection="1"/>
    <xf numFmtId="49" fontId="4" fillId="2" borderId="265" xfId="0" applyNumberFormat="1" applyFont="1" applyFill="1" applyBorder="1" applyAlignment="1" applyProtection="1">
      <alignment horizontal="left" shrinkToFit="1"/>
    </xf>
    <xf numFmtId="0" fontId="4" fillId="2" borderId="265" xfId="0" applyNumberFormat="1" applyFont="1" applyFill="1" applyBorder="1" applyAlignment="1" applyProtection="1">
      <alignment horizontal="center" shrinkToFit="1"/>
    </xf>
    <xf numFmtId="0" fontId="4" fillId="2" borderId="264" xfId="0" applyNumberFormat="1" applyFont="1" applyFill="1" applyBorder="1" applyAlignment="1" applyProtection="1">
      <alignment horizontal="center"/>
    </xf>
    <xf numFmtId="0" fontId="4" fillId="2" borderId="264" xfId="0" applyFont="1" applyFill="1" applyBorder="1"/>
    <xf numFmtId="0" fontId="4" fillId="2" borderId="266" xfId="0" applyNumberFormat="1" applyFont="1" applyFill="1" applyBorder="1" applyAlignment="1" applyProtection="1"/>
    <xf numFmtId="49" fontId="4" fillId="2" borderId="267" xfId="0" applyNumberFormat="1" applyFont="1" applyFill="1" applyBorder="1" applyAlignment="1" applyProtection="1">
      <alignment horizontal="left" shrinkToFit="1"/>
    </xf>
    <xf numFmtId="0" fontId="4" fillId="2" borderId="267" xfId="0" applyNumberFormat="1" applyFont="1" applyFill="1" applyBorder="1" applyAlignment="1" applyProtection="1">
      <alignment horizontal="center" shrinkToFit="1"/>
    </xf>
    <xf numFmtId="0" fontId="4" fillId="2" borderId="266" xfId="0" applyNumberFormat="1" applyFont="1" applyFill="1" applyBorder="1" applyAlignment="1" applyProtection="1">
      <alignment horizontal="center"/>
    </xf>
    <xf numFmtId="0" fontId="4" fillId="2" borderId="266" xfId="0" applyFont="1" applyFill="1" applyBorder="1"/>
    <xf numFmtId="0" fontId="4" fillId="2" borderId="273" xfId="0" applyNumberFormat="1" applyFont="1" applyFill="1" applyBorder="1" applyAlignment="1" applyProtection="1"/>
    <xf numFmtId="49" fontId="4" fillId="2" borderId="274" xfId="0" applyNumberFormat="1" applyFont="1" applyFill="1" applyBorder="1" applyAlignment="1" applyProtection="1">
      <alignment horizontal="left" shrinkToFit="1"/>
    </xf>
    <xf numFmtId="0" fontId="4" fillId="2" borderId="275" xfId="0" applyNumberFormat="1" applyFont="1" applyFill="1" applyBorder="1" applyAlignment="1" applyProtection="1">
      <alignment horizontal="center" shrinkToFit="1"/>
    </xf>
    <xf numFmtId="0" fontId="4" fillId="2" borderId="273" xfId="0" applyNumberFormat="1" applyFont="1" applyFill="1" applyBorder="1" applyAlignment="1" applyProtection="1">
      <alignment horizontal="center"/>
    </xf>
    <xf numFmtId="0" fontId="4" fillId="2" borderId="273" xfId="0" applyFont="1" applyFill="1" applyBorder="1"/>
    <xf numFmtId="0" fontId="3" fillId="2" borderId="276" xfId="0" applyNumberFormat="1" applyFont="1" applyFill="1" applyBorder="1" applyAlignment="1" applyProtection="1"/>
    <xf numFmtId="49" fontId="3" fillId="2" borderId="277" xfId="0" applyNumberFormat="1" applyFont="1" applyFill="1" applyBorder="1" applyAlignment="1" applyProtection="1">
      <alignment horizontal="left" shrinkToFit="1"/>
    </xf>
    <xf numFmtId="0" fontId="3" fillId="2" borderId="277" xfId="0" applyNumberFormat="1" applyFont="1" applyFill="1" applyBorder="1" applyAlignment="1" applyProtection="1">
      <alignment horizontal="center" shrinkToFit="1"/>
    </xf>
    <xf numFmtId="0" fontId="3" fillId="2" borderId="276" xfId="0" applyNumberFormat="1" applyFont="1" applyFill="1" applyBorder="1" applyAlignment="1" applyProtection="1">
      <alignment horizontal="center"/>
    </xf>
    <xf numFmtId="0" fontId="3" fillId="2" borderId="276" xfId="0" applyFont="1" applyFill="1" applyBorder="1"/>
    <xf numFmtId="0" fontId="3" fillId="2" borderId="280" xfId="0" applyNumberFormat="1" applyFont="1" applyFill="1" applyBorder="1" applyAlignment="1" applyProtection="1"/>
    <xf numFmtId="49" fontId="3" fillId="2" borderId="281" xfId="0" applyNumberFormat="1" applyFont="1" applyFill="1" applyBorder="1" applyAlignment="1" applyProtection="1">
      <alignment horizontal="left" shrinkToFit="1"/>
    </xf>
    <xf numFmtId="0" fontId="3" fillId="2" borderId="281" xfId="0" applyNumberFormat="1" applyFont="1" applyFill="1" applyBorder="1" applyAlignment="1" applyProtection="1">
      <alignment horizontal="center" shrinkToFit="1"/>
    </xf>
    <xf numFmtId="0" fontId="3" fillId="2" borderId="280" xfId="0" applyNumberFormat="1" applyFont="1" applyFill="1" applyBorder="1" applyAlignment="1" applyProtection="1">
      <alignment horizontal="center"/>
    </xf>
    <xf numFmtId="0" fontId="3" fillId="2" borderId="280" xfId="0" applyFont="1" applyFill="1" applyBorder="1"/>
    <xf numFmtId="0" fontId="3" fillId="2" borderId="282" xfId="0" applyNumberFormat="1" applyFont="1" applyFill="1" applyBorder="1" applyAlignment="1" applyProtection="1"/>
    <xf numFmtId="49" fontId="3" fillId="2" borderId="283" xfId="0" applyNumberFormat="1" applyFont="1" applyFill="1" applyBorder="1" applyAlignment="1" applyProtection="1">
      <alignment horizontal="left" shrinkToFit="1"/>
    </xf>
    <xf numFmtId="0" fontId="3" fillId="2" borderId="283" xfId="0" applyNumberFormat="1" applyFont="1" applyFill="1" applyBorder="1" applyAlignment="1" applyProtection="1">
      <alignment horizontal="center" shrinkToFit="1"/>
    </xf>
    <xf numFmtId="0" fontId="3" fillId="2" borderId="282" xfId="0" applyNumberFormat="1" applyFont="1" applyFill="1" applyBorder="1" applyAlignment="1" applyProtection="1">
      <alignment horizontal="center"/>
    </xf>
    <xf numFmtId="0" fontId="3" fillId="2" borderId="282" xfId="0" applyFont="1" applyFill="1" applyBorder="1"/>
    <xf numFmtId="0" fontId="3" fillId="2" borderId="284" xfId="0" applyNumberFormat="1" applyFont="1" applyFill="1" applyBorder="1" applyAlignment="1" applyProtection="1"/>
    <xf numFmtId="49" fontId="3" fillId="2" borderId="285" xfId="0" applyNumberFormat="1" applyFont="1" applyFill="1" applyBorder="1" applyAlignment="1" applyProtection="1">
      <alignment horizontal="left" shrinkToFit="1"/>
    </xf>
    <xf numFmtId="0" fontId="3" fillId="2" borderId="285" xfId="0" applyNumberFormat="1" applyFont="1" applyFill="1" applyBorder="1" applyAlignment="1" applyProtection="1">
      <alignment horizontal="center" shrinkToFit="1"/>
    </xf>
    <xf numFmtId="0" fontId="3" fillId="2" borderId="284" xfId="0" applyNumberFormat="1" applyFont="1" applyFill="1" applyBorder="1" applyAlignment="1" applyProtection="1">
      <alignment horizontal="center"/>
    </xf>
    <xf numFmtId="0" fontId="3" fillId="2" borderId="284" xfId="0" applyFont="1" applyFill="1" applyBorder="1"/>
    <xf numFmtId="0" fontId="3" fillId="2" borderId="286" xfId="0" applyNumberFormat="1" applyFont="1" applyFill="1" applyBorder="1" applyAlignment="1" applyProtection="1"/>
    <xf numFmtId="49" fontId="3" fillId="2" borderId="287" xfId="0" applyNumberFormat="1" applyFont="1" applyFill="1" applyBorder="1" applyAlignment="1" applyProtection="1">
      <alignment horizontal="left" shrinkToFit="1"/>
    </xf>
    <xf numFmtId="0" fontId="3" fillId="2" borderId="287" xfId="0" applyNumberFormat="1" applyFont="1" applyFill="1" applyBorder="1" applyAlignment="1" applyProtection="1">
      <alignment horizontal="center" shrinkToFit="1"/>
    </xf>
    <xf numFmtId="0" fontId="3" fillId="2" borderId="286" xfId="0" applyNumberFormat="1" applyFont="1" applyFill="1" applyBorder="1" applyAlignment="1" applyProtection="1">
      <alignment horizontal="center"/>
    </xf>
    <xf numFmtId="0" fontId="3" fillId="2" borderId="286" xfId="0" applyFont="1" applyFill="1" applyBorder="1"/>
    <xf numFmtId="0" fontId="3" fillId="2" borderId="294" xfId="0" applyNumberFormat="1" applyFont="1" applyFill="1" applyBorder="1" applyAlignment="1" applyProtection="1"/>
    <xf numFmtId="49" fontId="3" fillId="2" borderId="295" xfId="0" applyNumberFormat="1" applyFont="1" applyFill="1" applyBorder="1" applyAlignment="1" applyProtection="1">
      <alignment horizontal="left" shrinkToFit="1"/>
    </xf>
    <xf numFmtId="0" fontId="3" fillId="2" borderId="295" xfId="0" applyNumberFormat="1" applyFont="1" applyFill="1" applyBorder="1" applyAlignment="1" applyProtection="1">
      <alignment horizontal="center" shrinkToFit="1"/>
    </xf>
    <xf numFmtId="0" fontId="3" fillId="2" borderId="294" xfId="0" applyNumberFormat="1" applyFont="1" applyFill="1" applyBorder="1" applyAlignment="1" applyProtection="1">
      <alignment horizontal="center"/>
    </xf>
    <xf numFmtId="0" fontId="3" fillId="2" borderId="294" xfId="0" applyFont="1" applyFill="1" applyBorder="1"/>
    <xf numFmtId="0" fontId="3" fillId="2" borderId="296" xfId="0" applyNumberFormat="1" applyFont="1" applyFill="1" applyBorder="1" applyAlignment="1" applyProtection="1"/>
    <xf numFmtId="49" fontId="3" fillId="2" borderId="297" xfId="0" applyNumberFormat="1" applyFont="1" applyFill="1" applyBorder="1" applyAlignment="1" applyProtection="1">
      <alignment horizontal="left" shrinkToFit="1"/>
    </xf>
    <xf numFmtId="0" fontId="3" fillId="2" borderId="297" xfId="0" applyNumberFormat="1" applyFont="1" applyFill="1" applyBorder="1" applyAlignment="1" applyProtection="1">
      <alignment horizontal="center" shrinkToFit="1"/>
    </xf>
    <xf numFmtId="0" fontId="3" fillId="2" borderId="296" xfId="0" applyNumberFormat="1" applyFont="1" applyFill="1" applyBorder="1" applyAlignment="1" applyProtection="1">
      <alignment horizontal="center"/>
    </xf>
    <xf numFmtId="0" fontId="3" fillId="2" borderId="296" xfId="0" applyFont="1" applyFill="1" applyBorder="1"/>
    <xf numFmtId="0" fontId="4" fillId="2" borderId="298" xfId="0" applyNumberFormat="1" applyFont="1" applyFill="1" applyBorder="1" applyAlignment="1" applyProtection="1"/>
    <xf numFmtId="49" fontId="4" fillId="2" borderId="299" xfId="0" applyNumberFormat="1" applyFont="1" applyFill="1" applyBorder="1" applyAlignment="1" applyProtection="1">
      <alignment horizontal="left" shrinkToFit="1"/>
    </xf>
    <xf numFmtId="0" fontId="4" fillId="2" borderId="299" xfId="0" applyNumberFormat="1" applyFont="1" applyFill="1" applyBorder="1" applyAlignment="1" applyProtection="1">
      <alignment horizontal="center" shrinkToFit="1"/>
    </xf>
    <xf numFmtId="0" fontId="4" fillId="2" borderId="298" xfId="0" applyNumberFormat="1" applyFont="1" applyFill="1" applyBorder="1" applyAlignment="1" applyProtection="1">
      <alignment horizontal="center"/>
    </xf>
    <xf numFmtId="0" fontId="4" fillId="2" borderId="298" xfId="0" applyFont="1" applyFill="1" applyBorder="1"/>
    <xf numFmtId="0" fontId="4" fillId="2" borderId="300" xfId="0" applyNumberFormat="1" applyFont="1" applyFill="1" applyBorder="1" applyAlignment="1" applyProtection="1"/>
    <xf numFmtId="49" fontId="4" fillId="2" borderId="301" xfId="0" applyNumberFormat="1" applyFont="1" applyFill="1" applyBorder="1" applyAlignment="1" applyProtection="1">
      <alignment horizontal="left" shrinkToFit="1"/>
    </xf>
    <xf numFmtId="0" fontId="4" fillId="2" borderId="301" xfId="0" applyNumberFormat="1" applyFont="1" applyFill="1" applyBorder="1" applyAlignment="1" applyProtection="1">
      <alignment horizontal="center" shrinkToFit="1"/>
    </xf>
    <xf numFmtId="0" fontId="4" fillId="2" borderId="300" xfId="0" applyNumberFormat="1" applyFont="1" applyFill="1" applyBorder="1" applyAlignment="1" applyProtection="1">
      <alignment horizontal="center"/>
    </xf>
    <xf numFmtId="0" fontId="4" fillId="2" borderId="300" xfId="0" applyFont="1" applyFill="1" applyBorder="1"/>
    <xf numFmtId="0" fontId="4" fillId="2" borderId="302" xfId="0" applyNumberFormat="1" applyFont="1" applyFill="1" applyBorder="1" applyAlignment="1" applyProtection="1"/>
    <xf numFmtId="49" fontId="4" fillId="2" borderId="303" xfId="0" applyNumberFormat="1" applyFont="1" applyFill="1" applyBorder="1" applyAlignment="1" applyProtection="1">
      <alignment horizontal="left" shrinkToFit="1"/>
    </xf>
    <xf numFmtId="0" fontId="4" fillId="2" borderId="303" xfId="0" applyNumberFormat="1" applyFont="1" applyFill="1" applyBorder="1" applyAlignment="1" applyProtection="1">
      <alignment horizontal="center" shrinkToFit="1"/>
    </xf>
    <xf numFmtId="0" fontId="4" fillId="2" borderId="302" xfId="0" applyNumberFormat="1" applyFont="1" applyFill="1" applyBorder="1" applyAlignment="1" applyProtection="1">
      <alignment horizontal="center"/>
    </xf>
    <xf numFmtId="0" fontId="4" fillId="2" borderId="302" xfId="0" applyFont="1" applyFill="1" applyBorder="1"/>
    <xf numFmtId="0" fontId="4" fillId="2" borderId="304" xfId="0" applyNumberFormat="1" applyFont="1" applyFill="1" applyBorder="1" applyAlignment="1" applyProtection="1"/>
    <xf numFmtId="49" fontId="4" fillId="2" borderId="305" xfId="0" applyNumberFormat="1" applyFont="1" applyFill="1" applyBorder="1" applyAlignment="1" applyProtection="1">
      <alignment horizontal="left" shrinkToFit="1"/>
    </xf>
    <xf numFmtId="0" fontId="4" fillId="2" borderId="305" xfId="0" applyNumberFormat="1" applyFont="1" applyFill="1" applyBorder="1" applyAlignment="1" applyProtection="1">
      <alignment horizontal="center" shrinkToFit="1"/>
    </xf>
    <xf numFmtId="0" fontId="4" fillId="2" borderId="304" xfId="0" applyNumberFormat="1" applyFont="1" applyFill="1" applyBorder="1" applyAlignment="1" applyProtection="1">
      <alignment horizontal="center"/>
    </xf>
    <xf numFmtId="0" fontId="4" fillId="2" borderId="304" xfId="0" applyFont="1" applyFill="1" applyBorder="1"/>
    <xf numFmtId="0" fontId="4" fillId="2" borderId="306" xfId="0" applyNumberFormat="1" applyFont="1" applyFill="1" applyBorder="1" applyAlignment="1" applyProtection="1"/>
    <xf numFmtId="49" fontId="4" fillId="2" borderId="307" xfId="0" applyNumberFormat="1" applyFont="1" applyFill="1" applyBorder="1" applyAlignment="1" applyProtection="1">
      <alignment horizontal="left" shrinkToFit="1"/>
    </xf>
    <xf numFmtId="0" fontId="4" fillId="2" borderId="307" xfId="0" applyNumberFormat="1" applyFont="1" applyFill="1" applyBorder="1" applyAlignment="1" applyProtection="1">
      <alignment horizontal="center" shrinkToFit="1"/>
    </xf>
    <xf numFmtId="0" fontId="4" fillId="2" borderId="306" xfId="0" applyNumberFormat="1" applyFont="1" applyFill="1" applyBorder="1" applyAlignment="1" applyProtection="1">
      <alignment horizontal="center"/>
    </xf>
    <xf numFmtId="0" fontId="4" fillId="2" borderId="306" xfId="0" applyFont="1" applyFill="1" applyBorder="1"/>
    <xf numFmtId="0" fontId="4" fillId="2" borderId="308" xfId="0" applyNumberFormat="1" applyFont="1" applyFill="1" applyBorder="1" applyAlignment="1" applyProtection="1"/>
    <xf numFmtId="49" fontId="4" fillId="2" borderId="309" xfId="0" applyNumberFormat="1" applyFont="1" applyFill="1" applyBorder="1" applyAlignment="1" applyProtection="1">
      <alignment horizontal="left" shrinkToFit="1"/>
    </xf>
    <xf numFmtId="0" fontId="4" fillId="2" borderId="309" xfId="0" applyNumberFormat="1" applyFont="1" applyFill="1" applyBorder="1" applyAlignment="1" applyProtection="1">
      <alignment horizontal="center" shrinkToFit="1"/>
    </xf>
    <xf numFmtId="0" fontId="4" fillId="2" borderId="308" xfId="0" applyNumberFormat="1" applyFont="1" applyFill="1" applyBorder="1" applyAlignment="1" applyProtection="1">
      <alignment horizontal="center"/>
    </xf>
    <xf numFmtId="0" fontId="4" fillId="2" borderId="308" xfId="0" applyFont="1" applyFill="1" applyBorder="1"/>
    <xf numFmtId="0" fontId="4" fillId="2" borderId="310" xfId="0" applyNumberFormat="1" applyFont="1" applyFill="1" applyBorder="1" applyAlignment="1" applyProtection="1"/>
    <xf numFmtId="49" fontId="4" fillId="2" borderId="311" xfId="0" applyNumberFormat="1" applyFont="1" applyFill="1" applyBorder="1" applyAlignment="1" applyProtection="1">
      <alignment horizontal="left" shrinkToFit="1"/>
    </xf>
    <xf numFmtId="0" fontId="4" fillId="2" borderId="312" xfId="0" applyNumberFormat="1" applyFont="1" applyFill="1" applyBorder="1" applyAlignment="1" applyProtection="1">
      <alignment horizontal="center" shrinkToFit="1"/>
    </xf>
    <xf numFmtId="0" fontId="4" fillId="2" borderId="310" xfId="0" applyNumberFormat="1" applyFont="1" applyFill="1" applyBorder="1" applyAlignment="1" applyProtection="1">
      <alignment horizontal="center"/>
    </xf>
    <xf numFmtId="0" fontId="4" fillId="2" borderId="310" xfId="0" applyFont="1" applyFill="1" applyBorder="1"/>
    <xf numFmtId="0" fontId="4" fillId="2" borderId="313" xfId="0" applyNumberFormat="1" applyFont="1" applyFill="1" applyBorder="1" applyAlignment="1" applyProtection="1"/>
    <xf numFmtId="49" fontId="4" fillId="2" borderId="314" xfId="0" applyNumberFormat="1" applyFont="1" applyFill="1" applyBorder="1" applyAlignment="1" applyProtection="1">
      <alignment horizontal="left" shrinkToFit="1"/>
    </xf>
    <xf numFmtId="0" fontId="4" fillId="2" borderId="314" xfId="0" applyNumberFormat="1" applyFont="1" applyFill="1" applyBorder="1" applyAlignment="1" applyProtection="1">
      <alignment horizontal="center" shrinkToFit="1"/>
    </xf>
    <xf numFmtId="0" fontId="4" fillId="2" borderId="313" xfId="0" applyNumberFormat="1" applyFont="1" applyFill="1" applyBorder="1" applyAlignment="1" applyProtection="1">
      <alignment horizontal="center"/>
    </xf>
    <xf numFmtId="0" fontId="4" fillId="2" borderId="313" xfId="0" applyFont="1" applyFill="1" applyBorder="1"/>
    <xf numFmtId="0" fontId="4" fillId="2" borderId="316" xfId="0" applyNumberFormat="1" applyFont="1" applyFill="1" applyBorder="1" applyAlignment="1" applyProtection="1"/>
    <xf numFmtId="49" fontId="4" fillId="2" borderId="317" xfId="0" applyNumberFormat="1" applyFont="1" applyFill="1" applyBorder="1" applyAlignment="1" applyProtection="1">
      <alignment horizontal="left" shrinkToFit="1"/>
    </xf>
    <xf numFmtId="0" fontId="4" fillId="2" borderId="315" xfId="0" applyNumberFormat="1" applyFont="1" applyFill="1" applyBorder="1" applyAlignment="1" applyProtection="1">
      <alignment horizontal="center" shrinkToFit="1"/>
    </xf>
    <xf numFmtId="0" fontId="4" fillId="2" borderId="316" xfId="0" applyNumberFormat="1" applyFont="1" applyFill="1" applyBorder="1" applyAlignment="1" applyProtection="1">
      <alignment horizontal="center"/>
    </xf>
    <xf numFmtId="0" fontId="4" fillId="2" borderId="316" xfId="0" applyFont="1" applyFill="1" applyBorder="1"/>
    <xf numFmtId="0" fontId="4" fillId="2" borderId="318" xfId="0" applyNumberFormat="1" applyFont="1" applyFill="1" applyBorder="1" applyAlignment="1" applyProtection="1"/>
    <xf numFmtId="49" fontId="4" fillId="2" borderId="319" xfId="0" applyNumberFormat="1" applyFont="1" applyFill="1" applyBorder="1" applyAlignment="1" applyProtection="1">
      <alignment horizontal="left" shrinkToFit="1"/>
    </xf>
    <xf numFmtId="0" fontId="4" fillId="2" borderId="319" xfId="0" applyNumberFormat="1" applyFont="1" applyFill="1" applyBorder="1" applyAlignment="1" applyProtection="1">
      <alignment horizontal="center" shrinkToFit="1"/>
    </xf>
    <xf numFmtId="0" fontId="4" fillId="2" borderId="318" xfId="0" applyNumberFormat="1" applyFont="1" applyFill="1" applyBorder="1" applyAlignment="1" applyProtection="1">
      <alignment horizontal="center"/>
    </xf>
    <xf numFmtId="0" fontId="4" fillId="2" borderId="318" xfId="0" applyFont="1" applyFill="1" applyBorder="1"/>
    <xf numFmtId="0" fontId="4" fillId="2" borderId="321" xfId="0" applyNumberFormat="1" applyFont="1" applyFill="1" applyBorder="1" applyAlignment="1" applyProtection="1"/>
    <xf numFmtId="49" fontId="4" fillId="2" borderId="322" xfId="0" applyNumberFormat="1" applyFont="1" applyFill="1" applyBorder="1" applyAlignment="1" applyProtection="1">
      <alignment horizontal="left" shrinkToFit="1"/>
    </xf>
    <xf numFmtId="0" fontId="4" fillId="2" borderId="320" xfId="0" applyNumberFormat="1" applyFont="1" applyFill="1" applyBorder="1" applyAlignment="1" applyProtection="1">
      <alignment horizontal="center" shrinkToFit="1"/>
    </xf>
    <xf numFmtId="0" fontId="4" fillId="2" borderId="321" xfId="0" applyNumberFormat="1" applyFont="1" applyFill="1" applyBorder="1" applyAlignment="1" applyProtection="1">
      <alignment horizontal="center"/>
    </xf>
    <xf numFmtId="0" fontId="4" fillId="2" borderId="321" xfId="0" applyFont="1" applyFill="1" applyBorder="1"/>
    <xf numFmtId="0" fontId="4" fillId="2" borderId="323" xfId="0" applyNumberFormat="1" applyFont="1" applyFill="1" applyBorder="1" applyAlignment="1" applyProtection="1"/>
    <xf numFmtId="49" fontId="4" fillId="2" borderId="324" xfId="0" applyNumberFormat="1" applyFont="1" applyFill="1" applyBorder="1" applyAlignment="1" applyProtection="1">
      <alignment horizontal="left" shrinkToFit="1"/>
    </xf>
    <xf numFmtId="0" fontId="4" fillId="2" borderId="324" xfId="0" applyNumberFormat="1" applyFont="1" applyFill="1" applyBorder="1" applyAlignment="1" applyProtection="1">
      <alignment horizontal="center" shrinkToFit="1"/>
    </xf>
    <xf numFmtId="0" fontId="4" fillId="2" borderId="323" xfId="0" applyNumberFormat="1" applyFont="1" applyFill="1" applyBorder="1" applyAlignment="1" applyProtection="1">
      <alignment horizontal="center"/>
    </xf>
    <xf numFmtId="0" fontId="4" fillId="2" borderId="323" xfId="0" applyFont="1" applyFill="1" applyBorder="1"/>
    <xf numFmtId="0" fontId="4" fillId="2" borderId="325" xfId="0" applyNumberFormat="1" applyFont="1" applyFill="1" applyBorder="1" applyAlignment="1" applyProtection="1"/>
    <xf numFmtId="0" fontId="4" fillId="2" borderId="325" xfId="0" applyNumberFormat="1" applyFont="1" applyFill="1" applyBorder="1" applyAlignment="1" applyProtection="1">
      <alignment horizontal="center"/>
    </xf>
    <xf numFmtId="0" fontId="4" fillId="2" borderId="325" xfId="0" applyFont="1" applyFill="1" applyBorder="1"/>
    <xf numFmtId="0" fontId="4" fillId="2" borderId="190" xfId="0" applyNumberFormat="1" applyFont="1" applyFill="1" applyBorder="1" applyAlignment="1" applyProtection="1">
      <alignment horizontal="center" shrinkToFit="1"/>
    </xf>
    <xf numFmtId="0" fontId="4" fillId="2" borderId="186" xfId="0" applyNumberFormat="1" applyFont="1" applyFill="1" applyBorder="1" applyAlignment="1" applyProtection="1">
      <alignment horizontal="center"/>
    </xf>
    <xf numFmtId="0" fontId="4" fillId="2" borderId="326" xfId="0" applyNumberFormat="1" applyFont="1" applyFill="1" applyBorder="1" applyAlignment="1" applyProtection="1"/>
    <xf numFmtId="49" fontId="4" fillId="2" borderId="327" xfId="0" applyNumberFormat="1" applyFont="1" applyFill="1" applyBorder="1" applyAlignment="1" applyProtection="1">
      <alignment horizontal="left" shrinkToFit="1"/>
    </xf>
    <xf numFmtId="0" fontId="4" fillId="2" borderId="327" xfId="0" applyNumberFormat="1" applyFont="1" applyFill="1" applyBorder="1" applyAlignment="1" applyProtection="1">
      <alignment horizontal="center" shrinkToFit="1"/>
    </xf>
    <xf numFmtId="0" fontId="4" fillId="2" borderId="326" xfId="0" applyNumberFormat="1" applyFont="1" applyFill="1" applyBorder="1" applyAlignment="1" applyProtection="1">
      <alignment horizontal="center"/>
    </xf>
    <xf numFmtId="0" fontId="4" fillId="2" borderId="326" xfId="0" applyFont="1" applyFill="1" applyBorder="1"/>
    <xf numFmtId="0" fontId="4" fillId="2" borderId="328" xfId="0" applyNumberFormat="1" applyFont="1" applyFill="1" applyBorder="1" applyAlignment="1" applyProtection="1"/>
    <xf numFmtId="49" fontId="4" fillId="2" borderId="329" xfId="0" applyNumberFormat="1" applyFont="1" applyFill="1" applyBorder="1" applyAlignment="1" applyProtection="1">
      <alignment horizontal="left" shrinkToFit="1"/>
    </xf>
    <xf numFmtId="0" fontId="4" fillId="2" borderId="329" xfId="0" applyNumberFormat="1" applyFont="1" applyFill="1" applyBorder="1" applyAlignment="1" applyProtection="1">
      <alignment horizontal="center" shrinkToFit="1"/>
    </xf>
    <xf numFmtId="0" fontId="4" fillId="2" borderId="328" xfId="0" applyNumberFormat="1" applyFont="1" applyFill="1" applyBorder="1" applyAlignment="1" applyProtection="1">
      <alignment horizontal="center"/>
    </xf>
    <xf numFmtId="0" fontId="4" fillId="2" borderId="328" xfId="0" applyFont="1" applyFill="1" applyBorder="1"/>
    <xf numFmtId="0" fontId="4" fillId="2" borderId="330" xfId="0" applyNumberFormat="1" applyFont="1" applyFill="1" applyBorder="1" applyAlignment="1" applyProtection="1">
      <alignment horizontal="left" shrinkToFit="1"/>
    </xf>
    <xf numFmtId="0" fontId="4" fillId="2" borderId="331" xfId="0" applyNumberFormat="1" applyFont="1" applyFill="1" applyBorder="1" applyAlignment="1" applyProtection="1"/>
    <xf numFmtId="49" fontId="4" fillId="2" borderId="332" xfId="0" applyNumberFormat="1" applyFont="1" applyFill="1" applyBorder="1" applyAlignment="1" applyProtection="1">
      <alignment horizontal="left" shrinkToFit="1"/>
    </xf>
    <xf numFmtId="0" fontId="4" fillId="2" borderId="330" xfId="0" applyNumberFormat="1" applyFont="1" applyFill="1" applyBorder="1" applyAlignment="1" applyProtection="1">
      <alignment horizontal="center" shrinkToFit="1"/>
    </xf>
    <xf numFmtId="0" fontId="4" fillId="2" borderId="331" xfId="0" applyNumberFormat="1" applyFont="1" applyFill="1" applyBorder="1" applyAlignment="1" applyProtection="1">
      <alignment horizontal="center"/>
    </xf>
    <xf numFmtId="0" fontId="4" fillId="2" borderId="331" xfId="0" applyFont="1" applyFill="1" applyBorder="1"/>
    <xf numFmtId="9" fontId="4" fillId="2" borderId="331" xfId="0" applyNumberFormat="1" applyFont="1" applyFill="1" applyBorder="1" applyAlignment="1" applyProtection="1">
      <alignment horizontal="center" shrinkToFit="1"/>
    </xf>
    <xf numFmtId="0" fontId="4" fillId="2" borderId="334" xfId="0" applyNumberFormat="1" applyFont="1" applyFill="1" applyBorder="1" applyAlignment="1" applyProtection="1">
      <alignment horizontal="left" shrinkToFit="1"/>
    </xf>
    <xf numFmtId="0" fontId="4" fillId="2" borderId="335" xfId="0" applyNumberFormat="1" applyFont="1" applyFill="1" applyBorder="1" applyAlignment="1" applyProtection="1"/>
    <xf numFmtId="49" fontId="4" fillId="2" borderId="336" xfId="0" applyNumberFormat="1" applyFont="1" applyFill="1" applyBorder="1" applyAlignment="1" applyProtection="1">
      <alignment horizontal="left" shrinkToFit="1"/>
    </xf>
    <xf numFmtId="0" fontId="4" fillId="2" borderId="337" xfId="0" applyNumberFormat="1" applyFont="1" applyFill="1" applyBorder="1" applyAlignment="1" applyProtection="1">
      <alignment horizontal="center" shrinkToFit="1"/>
    </xf>
    <xf numFmtId="0" fontId="4" fillId="2" borderId="335" xfId="0" applyNumberFormat="1" applyFont="1" applyFill="1" applyBorder="1" applyAlignment="1" applyProtection="1">
      <alignment horizontal="center"/>
    </xf>
    <xf numFmtId="0" fontId="4" fillId="2" borderId="335" xfId="0" applyFont="1" applyFill="1" applyBorder="1"/>
    <xf numFmtId="9" fontId="4" fillId="2" borderId="335" xfId="0" applyNumberFormat="1" applyFont="1" applyFill="1" applyBorder="1" applyAlignment="1" applyProtection="1">
      <alignment horizontal="center" shrinkToFit="1"/>
    </xf>
    <xf numFmtId="0" fontId="4" fillId="2" borderId="338" xfId="0" applyNumberFormat="1" applyFont="1" applyFill="1" applyBorder="1" applyAlignment="1" applyProtection="1">
      <alignment horizontal="left" shrinkToFit="1"/>
    </xf>
    <xf numFmtId="0" fontId="4" fillId="2" borderId="339" xfId="0" applyNumberFormat="1" applyFont="1" applyFill="1" applyBorder="1" applyAlignment="1" applyProtection="1"/>
    <xf numFmtId="49" fontId="4" fillId="2" borderId="340" xfId="0" applyNumberFormat="1" applyFont="1" applyFill="1" applyBorder="1" applyAlignment="1" applyProtection="1">
      <alignment horizontal="left" shrinkToFit="1"/>
    </xf>
    <xf numFmtId="0" fontId="4" fillId="2" borderId="340" xfId="0" applyNumberFormat="1" applyFont="1" applyFill="1" applyBorder="1" applyAlignment="1" applyProtection="1">
      <alignment horizontal="center" shrinkToFit="1"/>
    </xf>
    <xf numFmtId="0" fontId="4" fillId="2" borderId="341" xfId="0" applyNumberFormat="1" applyFont="1" applyFill="1" applyBorder="1" applyAlignment="1" applyProtection="1">
      <alignment horizontal="center"/>
    </xf>
    <xf numFmtId="0" fontId="4" fillId="2" borderId="341" xfId="0" applyFont="1" applyFill="1" applyBorder="1"/>
    <xf numFmtId="9" fontId="4" fillId="2" borderId="341" xfId="0" applyNumberFormat="1" applyFont="1" applyFill="1" applyBorder="1" applyAlignment="1" applyProtection="1">
      <alignment horizontal="center" shrinkToFit="1"/>
    </xf>
    <xf numFmtId="0" fontId="4" fillId="2" borderId="343" xfId="0" applyNumberFormat="1" applyFont="1" applyFill="1" applyBorder="1" applyAlignment="1" applyProtection="1">
      <alignment horizontal="left" shrinkToFit="1"/>
    </xf>
    <xf numFmtId="0" fontId="4" fillId="2" borderId="341" xfId="0" applyNumberFormat="1" applyFont="1" applyFill="1" applyBorder="1" applyAlignment="1" applyProtection="1"/>
    <xf numFmtId="0" fontId="4" fillId="2" borderId="339" xfId="0" applyNumberFormat="1" applyFont="1" applyFill="1" applyBorder="1" applyAlignment="1" applyProtection="1">
      <alignment horizontal="center"/>
    </xf>
    <xf numFmtId="0" fontId="4" fillId="2" borderId="339" xfId="0" applyFont="1" applyFill="1" applyBorder="1"/>
    <xf numFmtId="9" fontId="4" fillId="2" borderId="339" xfId="0" applyNumberFormat="1" applyFont="1" applyFill="1" applyBorder="1" applyAlignment="1" applyProtection="1">
      <alignment horizontal="center" shrinkToFit="1"/>
    </xf>
    <xf numFmtId="0" fontId="4" fillId="2" borderId="338" xfId="0" applyNumberFormat="1" applyFont="1" applyFill="1" applyBorder="1" applyAlignment="1" applyProtection="1">
      <alignment horizontal="center" shrinkToFit="1"/>
    </xf>
    <xf numFmtId="49" fontId="3" fillId="2" borderId="340" xfId="0" applyNumberFormat="1" applyFont="1" applyFill="1" applyBorder="1" applyAlignment="1" applyProtection="1">
      <alignment horizontal="left" shrinkToFit="1"/>
    </xf>
    <xf numFmtId="0" fontId="3" fillId="2" borderId="341" xfId="0" applyNumberFormat="1" applyFont="1" applyFill="1" applyBorder="1" applyAlignment="1" applyProtection="1"/>
    <xf numFmtId="0" fontId="3" fillId="2" borderId="338" xfId="0" applyNumberFormat="1" applyFont="1" applyFill="1" applyBorder="1" applyAlignment="1" applyProtection="1">
      <alignment horizontal="center" shrinkToFit="1"/>
    </xf>
    <xf numFmtId="0" fontId="3" fillId="2" borderId="339" xfId="0" applyNumberFormat="1" applyFont="1" applyFill="1" applyBorder="1" applyAlignment="1" applyProtection="1">
      <alignment horizontal="center"/>
    </xf>
    <xf numFmtId="0" fontId="3" fillId="2" borderId="339" xfId="0" applyFont="1" applyFill="1" applyBorder="1"/>
    <xf numFmtId="0" fontId="3" fillId="2" borderId="192" xfId="0" applyNumberFormat="1" applyFont="1" applyFill="1" applyBorder="1" applyAlignment="1" applyProtection="1">
      <alignment horizontal="center" shrinkToFit="1"/>
    </xf>
    <xf numFmtId="0" fontId="3" fillId="2" borderId="341" xfId="0" applyNumberFormat="1" applyFont="1" applyFill="1" applyBorder="1" applyAlignment="1" applyProtection="1">
      <alignment horizontal="center"/>
    </xf>
    <xf numFmtId="0" fontId="3" fillId="2" borderId="341" xfId="0" applyFont="1" applyFill="1" applyBorder="1"/>
    <xf numFmtId="0" fontId="4" fillId="2" borderId="341" xfId="2" applyNumberFormat="1" applyFont="1" applyFill="1" applyBorder="1" applyAlignment="1" applyProtection="1"/>
    <xf numFmtId="49" fontId="4" fillId="2" borderId="340" xfId="2" applyNumberFormat="1" applyFont="1" applyFill="1" applyBorder="1" applyAlignment="1" applyProtection="1">
      <alignment horizontal="left"/>
    </xf>
    <xf numFmtId="0" fontId="4" fillId="2" borderId="340" xfId="2" applyNumberFormat="1" applyFont="1" applyFill="1" applyBorder="1" applyAlignment="1" applyProtection="1">
      <alignment horizontal="center" shrinkToFit="1"/>
    </xf>
    <xf numFmtId="0" fontId="4" fillId="2" borderId="339" xfId="2" applyNumberFormat="1" applyFont="1" applyFill="1" applyBorder="1" applyAlignment="1" applyProtection="1">
      <alignment horizontal="center"/>
    </xf>
    <xf numFmtId="0" fontId="4" fillId="2" borderId="339" xfId="2" applyNumberFormat="1" applyFont="1" applyFill="1" applyBorder="1" applyAlignment="1" applyProtection="1"/>
    <xf numFmtId="0" fontId="4" fillId="2" borderId="343" xfId="0" applyFont="1" applyFill="1" applyBorder="1"/>
    <xf numFmtId="0" fontId="4" fillId="2" borderId="338" xfId="0" applyFont="1" applyFill="1" applyBorder="1"/>
    <xf numFmtId="0" fontId="3" fillId="2" borderId="339" xfId="0" applyNumberFormat="1" applyFont="1" applyFill="1" applyBorder="1" applyAlignment="1" applyProtection="1"/>
    <xf numFmtId="49" fontId="3" fillId="2" borderId="342" xfId="0" applyNumberFormat="1" applyFont="1" applyFill="1" applyBorder="1" applyAlignment="1" applyProtection="1">
      <alignment horizontal="left" shrinkToFit="1"/>
    </xf>
    <xf numFmtId="0" fontId="3" fillId="2" borderId="343" xfId="0" applyNumberFormat="1" applyFont="1" applyFill="1" applyBorder="1" applyAlignment="1" applyProtection="1">
      <alignment horizontal="center" shrinkToFit="1"/>
    </xf>
    <xf numFmtId="49" fontId="3" fillId="2" borderId="344" xfId="0" applyNumberFormat="1" applyFont="1" applyFill="1" applyBorder="1" applyAlignment="1" applyProtection="1">
      <alignment horizontal="left" shrinkToFit="1"/>
    </xf>
    <xf numFmtId="49" fontId="4" fillId="2" borderId="343" xfId="0" applyNumberFormat="1" applyFont="1" applyFill="1" applyBorder="1" applyAlignment="1">
      <alignment horizontal="left"/>
    </xf>
    <xf numFmtId="0" fontId="4" fillId="2" borderId="343" xfId="0" applyFont="1" applyFill="1" applyBorder="1" applyAlignment="1">
      <alignment horizontal="center"/>
    </xf>
    <xf numFmtId="0" fontId="3" fillId="2" borderId="343" xfId="0" applyNumberFormat="1" applyFont="1" applyFill="1" applyBorder="1" applyAlignment="1" applyProtection="1">
      <alignment horizontal="center"/>
    </xf>
    <xf numFmtId="0" fontId="4" fillId="2" borderId="29" xfId="0" applyFont="1" applyFill="1" applyBorder="1"/>
    <xf numFmtId="0" fontId="4" fillId="2" borderId="136" xfId="0" applyNumberFormat="1" applyFont="1" applyFill="1" applyBorder="1" applyAlignment="1" applyProtection="1"/>
    <xf numFmtId="0" fontId="4" fillId="2" borderId="109" xfId="0" applyFont="1" applyFill="1" applyBorder="1"/>
    <xf numFmtId="0" fontId="2" fillId="2" borderId="97" xfId="0" applyFont="1" applyFill="1" applyBorder="1" applyAlignment="1"/>
    <xf numFmtId="49" fontId="4" fillId="2" borderId="340" xfId="0" applyNumberFormat="1" applyFont="1" applyFill="1" applyBorder="1" applyAlignment="1" applyProtection="1">
      <alignment horizontal="left"/>
    </xf>
    <xf numFmtId="0" fontId="3" fillId="2" borderId="338" xfId="0" applyFont="1" applyFill="1" applyBorder="1"/>
    <xf numFmtId="49" fontId="4" fillId="2" borderId="338" xfId="0" applyNumberFormat="1" applyFont="1" applyFill="1" applyBorder="1" applyAlignment="1" applyProtection="1">
      <alignment horizontal="left" shrinkToFit="1"/>
    </xf>
    <xf numFmtId="0" fontId="4" fillId="2" borderId="334" xfId="0" applyFont="1" applyFill="1" applyBorder="1"/>
    <xf numFmtId="49" fontId="4" fillId="2" borderId="192" xfId="0" applyNumberFormat="1" applyFont="1" applyFill="1" applyBorder="1" applyAlignment="1" applyProtection="1">
      <alignment horizontal="left"/>
    </xf>
    <xf numFmtId="49" fontId="4" fillId="2" borderId="337" xfId="0" applyNumberFormat="1" applyFont="1" applyFill="1" applyBorder="1" applyAlignment="1" applyProtection="1">
      <alignment horizontal="left" shrinkToFit="1"/>
    </xf>
    <xf numFmtId="9" fontId="4" fillId="2" borderId="330" xfId="0" applyNumberFormat="1" applyFont="1" applyFill="1" applyBorder="1" applyAlignment="1" applyProtection="1">
      <alignment horizontal="center" shrinkToFit="1"/>
    </xf>
    <xf numFmtId="0" fontId="4" fillId="2" borderId="330" xfId="0" applyFont="1" applyFill="1" applyBorder="1" applyAlignment="1">
      <alignment horizontal="center"/>
    </xf>
    <xf numFmtId="0" fontId="4" fillId="2" borderId="330" xfId="0" applyFont="1" applyFill="1" applyBorder="1"/>
    <xf numFmtId="49" fontId="4" fillId="2" borderId="330" xfId="0" applyNumberFormat="1" applyFont="1" applyFill="1" applyBorder="1" applyAlignment="1" applyProtection="1">
      <alignment horizontal="left" shrinkToFit="1"/>
    </xf>
    <xf numFmtId="49" fontId="4" fillId="2" borderId="332" xfId="0" applyNumberFormat="1" applyFont="1" applyFill="1" applyBorder="1" applyAlignment="1" applyProtection="1">
      <alignment horizontal="left"/>
    </xf>
    <xf numFmtId="49" fontId="4" fillId="2" borderId="330" xfId="0" applyNumberFormat="1" applyFont="1" applyFill="1" applyBorder="1"/>
    <xf numFmtId="0" fontId="4" fillId="2" borderId="331" xfId="0" applyFont="1" applyFill="1" applyBorder="1" applyAlignment="1">
      <alignment horizontal="center"/>
    </xf>
    <xf numFmtId="49" fontId="4" fillId="2" borderId="192" xfId="0" applyNumberFormat="1" applyFont="1" applyFill="1" applyBorder="1"/>
    <xf numFmtId="0" fontId="3" fillId="2" borderId="40" xfId="0" applyNumberFormat="1" applyFont="1" applyFill="1" applyBorder="1" applyAlignment="1" applyProtection="1"/>
    <xf numFmtId="0" fontId="3" fillId="2" borderId="30" xfId="0" applyNumberFormat="1" applyFont="1" applyFill="1" applyBorder="1" applyAlignment="1" applyProtection="1"/>
    <xf numFmtId="0" fontId="3" fillId="2" borderId="115" xfId="0" applyNumberFormat="1" applyFont="1" applyFill="1" applyBorder="1" applyAlignment="1" applyProtection="1">
      <alignment horizontal="center"/>
    </xf>
    <xf numFmtId="9" fontId="3" fillId="2" borderId="120" xfId="0" applyNumberFormat="1" applyFont="1" applyFill="1" applyBorder="1" applyAlignment="1">
      <alignment horizontal="center"/>
    </xf>
    <xf numFmtId="0" fontId="4" fillId="2" borderId="34" xfId="0" applyFont="1" applyFill="1" applyBorder="1"/>
    <xf numFmtId="49" fontId="3" fillId="2" borderId="114" xfId="0" applyNumberFormat="1" applyFont="1" applyFill="1" applyBorder="1" applyAlignment="1" applyProtection="1">
      <alignment horizontal="left"/>
    </xf>
    <xf numFmtId="0" fontId="4" fillId="2" borderId="100" xfId="0" applyFont="1" applyFill="1" applyBorder="1"/>
    <xf numFmtId="0" fontId="3" fillId="2" borderId="107" xfId="0" applyFont="1" applyFill="1" applyBorder="1" applyAlignment="1">
      <alignment horizontal="center"/>
    </xf>
    <xf numFmtId="0" fontId="4" fillId="2" borderId="63" xfId="0" applyNumberFormat="1" applyFont="1" applyFill="1" applyBorder="1" applyAlignment="1" applyProtection="1"/>
    <xf numFmtId="0" fontId="4" fillId="2" borderId="66" xfId="0" applyNumberFormat="1" applyFont="1" applyFill="1" applyBorder="1" applyAlignment="1" applyProtection="1"/>
    <xf numFmtId="49" fontId="4" fillId="2" borderId="175" xfId="0" applyNumberFormat="1" applyFont="1" applyFill="1" applyBorder="1" applyAlignment="1" applyProtection="1">
      <alignment horizontal="left" shrinkToFit="1"/>
    </xf>
    <xf numFmtId="0" fontId="4" fillId="2" borderId="126" xfId="0" applyNumberFormat="1" applyFont="1" applyFill="1" applyBorder="1" applyAlignment="1" applyProtection="1"/>
    <xf numFmtId="0" fontId="4" fillId="2" borderId="131" xfId="0" applyNumberFormat="1" applyFont="1" applyFill="1" applyBorder="1" applyAlignment="1" applyProtection="1"/>
    <xf numFmtId="0" fontId="4" fillId="2" borderId="122" xfId="0" applyNumberFormat="1" applyFont="1" applyFill="1" applyBorder="1" applyAlignment="1" applyProtection="1"/>
    <xf numFmtId="0" fontId="4" fillId="2" borderId="172" xfId="0" applyNumberFormat="1" applyFont="1" applyFill="1" applyBorder="1" applyAlignment="1" applyProtection="1"/>
    <xf numFmtId="0" fontId="4" fillId="2" borderId="139" xfId="0" applyNumberFormat="1" applyFont="1" applyFill="1" applyBorder="1" applyAlignment="1" applyProtection="1"/>
    <xf numFmtId="0" fontId="4" fillId="2" borderId="142" xfId="0" applyNumberFormat="1" applyFont="1" applyFill="1" applyBorder="1" applyAlignment="1" applyProtection="1"/>
    <xf numFmtId="0" fontId="4" fillId="2" borderId="153" xfId="0" applyNumberFormat="1" applyFont="1" applyFill="1" applyBorder="1" applyAlignment="1" applyProtection="1"/>
    <xf numFmtId="0" fontId="4" fillId="2" borderId="156" xfId="0" applyNumberFormat="1" applyFont="1" applyFill="1" applyBorder="1" applyAlignment="1" applyProtection="1"/>
    <xf numFmtId="0" fontId="4" fillId="2" borderId="96" xfId="0" applyFont="1" applyFill="1" applyBorder="1" applyAlignment="1">
      <alignment horizontal="center"/>
    </xf>
    <xf numFmtId="0" fontId="4" fillId="2" borderId="346" xfId="0" applyNumberFormat="1" applyFont="1" applyFill="1" applyBorder="1" applyAlignment="1" applyProtection="1">
      <alignment shrinkToFit="1"/>
    </xf>
    <xf numFmtId="0" fontId="3" fillId="2" borderId="347" xfId="0" applyFont="1" applyFill="1" applyBorder="1"/>
    <xf numFmtId="0" fontId="4" fillId="2" borderId="333" xfId="0" applyFont="1" applyFill="1" applyBorder="1"/>
    <xf numFmtId="0" fontId="4" fillId="2" borderId="341" xfId="0" applyFont="1" applyFill="1" applyBorder="1" applyAlignment="1">
      <alignment horizontal="center"/>
    </xf>
    <xf numFmtId="0" fontId="3" fillId="2" borderId="352" xfId="0" applyNumberFormat="1" applyFont="1" applyFill="1" applyBorder="1" applyAlignment="1" applyProtection="1"/>
    <xf numFmtId="49" fontId="3" fillId="2" borderId="349" xfId="0" applyNumberFormat="1" applyFont="1" applyFill="1" applyBorder="1" applyAlignment="1" applyProtection="1">
      <alignment horizontal="left" shrinkToFit="1"/>
    </xf>
    <xf numFmtId="0" fontId="3" fillId="2" borderId="353" xfId="0" applyNumberFormat="1" applyFont="1" applyFill="1" applyBorder="1" applyAlignment="1" applyProtection="1">
      <alignment horizontal="center" shrinkToFit="1"/>
    </xf>
    <xf numFmtId="0" fontId="3" fillId="2" borderId="352" xfId="0" applyNumberFormat="1" applyFont="1" applyFill="1" applyBorder="1" applyAlignment="1" applyProtection="1">
      <alignment horizontal="center"/>
    </xf>
    <xf numFmtId="0" fontId="3" fillId="2" borderId="352" xfId="0" applyFont="1" applyFill="1" applyBorder="1"/>
    <xf numFmtId="0" fontId="9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352" xfId="0" applyNumberFormat="1" applyFont="1" applyFill="1" applyBorder="1" applyAlignment="1" applyProtection="1"/>
    <xf numFmtId="49" fontId="4" fillId="2" borderId="354" xfId="0" applyNumberFormat="1" applyFont="1" applyFill="1" applyBorder="1" applyAlignment="1" applyProtection="1">
      <alignment horizontal="left" shrinkToFit="1"/>
    </xf>
    <xf numFmtId="0" fontId="4" fillId="2" borderId="354" xfId="0" applyNumberFormat="1" applyFont="1" applyFill="1" applyBorder="1" applyAlignment="1" applyProtection="1">
      <alignment horizontal="center" shrinkToFit="1"/>
    </xf>
    <xf numFmtId="0" fontId="4" fillId="2" borderId="355" xfId="0" applyNumberFormat="1" applyFont="1" applyFill="1" applyBorder="1" applyAlignment="1" applyProtection="1">
      <alignment horizontal="center"/>
    </xf>
    <xf numFmtId="0" fontId="4" fillId="2" borderId="355" xfId="0" applyNumberFormat="1" applyFont="1" applyFill="1" applyBorder="1" applyAlignment="1" applyProtection="1"/>
    <xf numFmtId="0" fontId="4" fillId="2" borderId="194" xfId="0" applyNumberFormat="1" applyFont="1" applyFill="1" applyBorder="1" applyAlignment="1" applyProtection="1"/>
    <xf numFmtId="49" fontId="4" fillId="2" borderId="195" xfId="0" applyNumberFormat="1" applyFont="1" applyFill="1" applyBorder="1" applyAlignment="1" applyProtection="1">
      <alignment horizontal="left" shrinkToFit="1"/>
    </xf>
    <xf numFmtId="0" fontId="4" fillId="2" borderId="195" xfId="0" applyNumberFormat="1" applyFont="1" applyFill="1" applyBorder="1" applyAlignment="1" applyProtection="1">
      <alignment horizontal="center" shrinkToFit="1"/>
    </xf>
    <xf numFmtId="0" fontId="4" fillId="2" borderId="194" xfId="0" applyNumberFormat="1" applyFont="1" applyFill="1" applyBorder="1" applyAlignment="1" applyProtection="1">
      <alignment horizontal="center"/>
    </xf>
    <xf numFmtId="49" fontId="4" fillId="2" borderId="209" xfId="0" applyNumberFormat="1" applyFont="1" applyFill="1" applyBorder="1" applyAlignment="1" applyProtection="1">
      <alignment horizontal="left" shrinkToFit="1"/>
    </xf>
    <xf numFmtId="49" fontId="4" fillId="2" borderId="207" xfId="0" applyNumberFormat="1" applyFont="1" applyFill="1" applyBorder="1" applyAlignment="1" applyProtection="1">
      <alignment horizontal="left"/>
    </xf>
    <xf numFmtId="0" fontId="4" fillId="2" borderId="218" xfId="0" applyNumberFormat="1" applyFont="1" applyFill="1" applyBorder="1" applyAlignment="1" applyProtection="1"/>
    <xf numFmtId="49" fontId="4" fillId="2" borderId="219" xfId="0" applyNumberFormat="1" applyFont="1" applyFill="1" applyBorder="1" applyAlignment="1" applyProtection="1">
      <alignment horizontal="left" shrinkToFit="1"/>
    </xf>
    <xf numFmtId="49" fontId="4" fillId="2" borderId="231" xfId="0" applyNumberFormat="1" applyFont="1" applyFill="1" applyBorder="1" applyAlignment="1" applyProtection="1">
      <alignment horizontal="left" shrinkToFit="1"/>
    </xf>
    <xf numFmtId="49" fontId="4" fillId="2" borderId="223" xfId="0" applyNumberFormat="1" applyFont="1" applyFill="1" applyBorder="1" applyAlignment="1" applyProtection="1">
      <alignment horizontal="left"/>
    </xf>
    <xf numFmtId="0" fontId="4" fillId="2" borderId="219" xfId="0" applyNumberFormat="1" applyFont="1" applyFill="1" applyBorder="1" applyAlignment="1" applyProtection="1">
      <alignment horizontal="center" shrinkToFit="1"/>
    </xf>
    <xf numFmtId="0" fontId="4" fillId="2" borderId="218" xfId="0" applyNumberFormat="1" applyFont="1" applyFill="1" applyBorder="1" applyAlignment="1" applyProtection="1">
      <alignment horizontal="center"/>
    </xf>
    <xf numFmtId="0" fontId="3" fillId="2" borderId="238" xfId="0" applyNumberFormat="1" applyFont="1" applyFill="1" applyBorder="1" applyAlignment="1" applyProtection="1"/>
    <xf numFmtId="49" fontId="4" fillId="2" borderId="251" xfId="0" applyNumberFormat="1" applyFont="1" applyFill="1" applyBorder="1" applyAlignment="1" applyProtection="1">
      <alignment horizontal="left" shrinkToFit="1"/>
    </xf>
    <xf numFmtId="49" fontId="3" fillId="2" borderId="239" xfId="0" applyNumberFormat="1" applyFont="1" applyFill="1" applyBorder="1" applyAlignment="1" applyProtection="1">
      <alignment horizontal="left" shrinkToFit="1"/>
    </xf>
    <xf numFmtId="0" fontId="4" fillId="2" borderId="251" xfId="0" applyNumberFormat="1" applyFont="1" applyFill="1" applyBorder="1" applyAlignment="1" applyProtection="1">
      <alignment horizontal="center" shrinkToFit="1"/>
    </xf>
    <xf numFmtId="0" fontId="3" fillId="2" borderId="239" xfId="0" applyNumberFormat="1" applyFont="1" applyFill="1" applyBorder="1" applyAlignment="1" applyProtection="1">
      <alignment horizontal="center" shrinkToFit="1"/>
    </xf>
    <xf numFmtId="0" fontId="4" fillId="2" borderId="250" xfId="0" applyNumberFormat="1" applyFont="1" applyFill="1" applyBorder="1" applyAlignment="1" applyProtection="1">
      <alignment horizontal="center"/>
    </xf>
    <xf numFmtId="0" fontId="3" fillId="2" borderId="238" xfId="0" applyNumberFormat="1" applyFont="1" applyFill="1" applyBorder="1" applyAlignment="1" applyProtection="1">
      <alignment horizontal="center"/>
    </xf>
    <xf numFmtId="0" fontId="4" fillId="2" borderId="258" xfId="0" applyNumberFormat="1" applyFont="1" applyFill="1" applyBorder="1" applyAlignment="1" applyProtection="1"/>
    <xf numFmtId="0" fontId="4" fillId="2" borderId="256" xfId="2" applyNumberFormat="1" applyFont="1" applyFill="1" applyBorder="1" applyAlignment="1" applyProtection="1"/>
    <xf numFmtId="0" fontId="4" fillId="2" borderId="268" xfId="0" applyNumberFormat="1" applyFont="1" applyFill="1" applyBorder="1" applyAlignment="1" applyProtection="1"/>
    <xf numFmtId="0" fontId="4" fillId="2" borderId="262" xfId="2" applyNumberFormat="1" applyFont="1" applyFill="1" applyBorder="1" applyAlignment="1" applyProtection="1"/>
    <xf numFmtId="49" fontId="4" fillId="2" borderId="259" xfId="0" applyNumberFormat="1" applyFont="1" applyFill="1" applyBorder="1" applyAlignment="1" applyProtection="1">
      <alignment horizontal="left" shrinkToFit="1"/>
    </xf>
    <xf numFmtId="49" fontId="4" fillId="2" borderId="257" xfId="2" applyNumberFormat="1" applyFont="1" applyFill="1" applyBorder="1" applyAlignment="1" applyProtection="1">
      <alignment horizontal="left"/>
    </xf>
    <xf numFmtId="49" fontId="4" fillId="2" borderId="269" xfId="0" applyNumberFormat="1" applyFont="1" applyFill="1" applyBorder="1" applyAlignment="1" applyProtection="1">
      <alignment horizontal="left" shrinkToFit="1"/>
    </xf>
    <xf numFmtId="49" fontId="4" fillId="2" borderId="263" xfId="2" applyNumberFormat="1" applyFont="1" applyFill="1" applyBorder="1" applyAlignment="1" applyProtection="1">
      <alignment horizontal="left"/>
    </xf>
    <xf numFmtId="0" fontId="4" fillId="2" borderId="259" xfId="0" applyNumberFormat="1" applyFont="1" applyFill="1" applyBorder="1" applyAlignment="1" applyProtection="1">
      <alignment horizontal="center" shrinkToFit="1"/>
    </xf>
    <xf numFmtId="0" fontId="4" fillId="2" borderId="257" xfId="2" applyNumberFormat="1" applyFont="1" applyFill="1" applyBorder="1" applyAlignment="1" applyProtection="1">
      <alignment horizontal="center" shrinkToFit="1"/>
    </xf>
    <xf numFmtId="0" fontId="4" fillId="2" borderId="270" xfId="0" applyNumberFormat="1" applyFont="1" applyFill="1" applyBorder="1" applyAlignment="1" applyProtection="1">
      <alignment horizontal="center" shrinkToFit="1"/>
    </xf>
    <xf numFmtId="0" fontId="4" fillId="2" borderId="263" xfId="2" applyNumberFormat="1" applyFont="1" applyFill="1" applyBorder="1" applyAlignment="1" applyProtection="1">
      <alignment horizontal="center" shrinkToFit="1"/>
    </xf>
    <xf numFmtId="0" fontId="4" fillId="2" borderId="258" xfId="0" applyNumberFormat="1" applyFont="1" applyFill="1" applyBorder="1" applyAlignment="1" applyProtection="1">
      <alignment horizontal="center"/>
    </xf>
    <xf numFmtId="0" fontId="4" fillId="2" borderId="256" xfId="2" applyNumberFormat="1" applyFont="1" applyFill="1" applyBorder="1" applyAlignment="1" applyProtection="1">
      <alignment horizontal="center"/>
    </xf>
    <xf numFmtId="0" fontId="4" fillId="2" borderId="268" xfId="0" applyNumberFormat="1" applyFont="1" applyFill="1" applyBorder="1" applyAlignment="1" applyProtection="1">
      <alignment horizontal="center"/>
    </xf>
    <xf numFmtId="0" fontId="4" fillId="2" borderId="262" xfId="2" applyNumberFormat="1" applyFont="1" applyFill="1" applyBorder="1" applyAlignment="1" applyProtection="1">
      <alignment horizontal="center"/>
    </xf>
    <xf numFmtId="0" fontId="4" fillId="2" borderId="258" xfId="0" applyFont="1" applyFill="1" applyBorder="1"/>
    <xf numFmtId="0" fontId="4" fillId="2" borderId="268" xfId="0" applyFont="1" applyFill="1" applyBorder="1"/>
    <xf numFmtId="0" fontId="3" fillId="2" borderId="288" xfId="0" applyNumberFormat="1" applyFont="1" applyFill="1" applyBorder="1" applyAlignment="1" applyProtection="1"/>
    <xf numFmtId="0" fontId="4" fillId="2" borderId="278" xfId="0" applyNumberFormat="1" applyFont="1" applyFill="1" applyBorder="1" applyAlignment="1" applyProtection="1"/>
    <xf numFmtId="0" fontId="3" fillId="2" borderId="290" xfId="0" applyNumberFormat="1" applyFont="1" applyFill="1" applyBorder="1" applyAlignment="1" applyProtection="1"/>
    <xf numFmtId="49" fontId="3" fillId="2" borderId="289" xfId="0" applyNumberFormat="1" applyFont="1" applyFill="1" applyBorder="1" applyAlignment="1" applyProtection="1">
      <alignment horizontal="left" shrinkToFit="1"/>
    </xf>
    <xf numFmtId="49" fontId="4" fillId="2" borderId="279" xfId="0" applyNumberFormat="1" applyFont="1" applyFill="1" applyBorder="1" applyAlignment="1" applyProtection="1">
      <alignment horizontal="left" shrinkToFit="1"/>
    </xf>
    <xf numFmtId="49" fontId="3" fillId="2" borderId="291" xfId="0" applyNumberFormat="1" applyFont="1" applyFill="1" applyBorder="1" applyAlignment="1" applyProtection="1">
      <alignment horizontal="left" shrinkToFit="1"/>
    </xf>
    <xf numFmtId="0" fontId="3" fillId="2" borderId="289" xfId="0" applyNumberFormat="1" applyFont="1" applyFill="1" applyBorder="1" applyAlignment="1" applyProtection="1">
      <alignment horizontal="center" shrinkToFit="1"/>
    </xf>
    <xf numFmtId="0" fontId="4" fillId="2" borderId="279" xfId="0" applyNumberFormat="1" applyFont="1" applyFill="1" applyBorder="1" applyAlignment="1" applyProtection="1">
      <alignment horizontal="center" shrinkToFit="1"/>
    </xf>
    <xf numFmtId="0" fontId="3" fillId="2" borderId="291" xfId="0" applyNumberFormat="1" applyFont="1" applyFill="1" applyBorder="1" applyAlignment="1" applyProtection="1">
      <alignment horizontal="center" shrinkToFit="1"/>
    </xf>
    <xf numFmtId="0" fontId="3" fillId="2" borderId="288" xfId="0" applyNumberFormat="1" applyFont="1" applyFill="1" applyBorder="1" applyAlignment="1" applyProtection="1">
      <alignment horizontal="center"/>
    </xf>
    <xf numFmtId="0" fontId="4" fillId="2" borderId="278" xfId="0" applyNumberFormat="1" applyFont="1" applyFill="1" applyBorder="1" applyAlignment="1" applyProtection="1">
      <alignment horizontal="center"/>
    </xf>
    <xf numFmtId="0" fontId="3" fillId="2" borderId="290" xfId="0" applyNumberFormat="1" applyFont="1" applyFill="1" applyBorder="1" applyAlignment="1" applyProtection="1">
      <alignment horizontal="center"/>
    </xf>
    <xf numFmtId="0" fontId="3" fillId="2" borderId="288" xfId="0" applyFont="1" applyFill="1" applyBorder="1"/>
    <xf numFmtId="0" fontId="4" fillId="2" borderId="278" xfId="0" applyFont="1" applyFill="1" applyBorder="1"/>
    <xf numFmtId="0" fontId="3" fillId="2" borderId="290" xfId="0" applyFont="1" applyFill="1" applyBorder="1"/>
    <xf numFmtId="0" fontId="3" fillId="2" borderId="350" xfId="0" applyNumberFormat="1" applyFont="1" applyFill="1" applyBorder="1" applyAlignment="1" applyProtection="1"/>
    <xf numFmtId="0" fontId="3" fillId="2" borderId="351" xfId="0" applyNumberFormat="1" applyFont="1" applyFill="1" applyBorder="1" applyAlignment="1" applyProtection="1">
      <alignment horizontal="center" shrinkToFit="1"/>
    </xf>
    <xf numFmtId="0" fontId="3" fillId="2" borderId="350" xfId="0" applyNumberFormat="1" applyFont="1" applyFill="1" applyBorder="1" applyAlignment="1" applyProtection="1">
      <alignment horizontal="center"/>
    </xf>
    <xf numFmtId="0" fontId="3" fillId="2" borderId="350" xfId="0" applyFont="1" applyFill="1" applyBorder="1"/>
    <xf numFmtId="0" fontId="3" fillId="2" borderId="343" xfId="0" applyFont="1" applyFill="1" applyBorder="1"/>
    <xf numFmtId="49" fontId="4" fillId="2" borderId="192" xfId="0" applyNumberFormat="1" applyFont="1" applyFill="1" applyBorder="1" applyAlignment="1" applyProtection="1">
      <alignment horizontal="left" shrinkToFit="1"/>
    </xf>
    <xf numFmtId="49" fontId="4" fillId="2" borderId="338" xfId="0" applyNumberFormat="1" applyFont="1" applyFill="1" applyBorder="1" applyAlignment="1" applyProtection="1">
      <alignment horizontal="left"/>
    </xf>
    <xf numFmtId="49" fontId="4" fillId="2" borderId="334" xfId="0" applyNumberFormat="1" applyFont="1" applyFill="1" applyBorder="1" applyAlignment="1" applyProtection="1">
      <alignment horizontal="left"/>
    </xf>
    <xf numFmtId="49" fontId="4" fillId="2" borderId="332" xfId="0" applyNumberFormat="1" applyFont="1" applyFill="1" applyBorder="1"/>
    <xf numFmtId="49" fontId="4" fillId="2" borderId="330" xfId="0" applyNumberFormat="1" applyFont="1" applyFill="1" applyBorder="1" applyAlignment="1" applyProtection="1">
      <alignment horizontal="left"/>
    </xf>
    <xf numFmtId="0" fontId="4" fillId="2" borderId="330" xfId="0" applyNumberFormat="1" applyFont="1" applyFill="1" applyBorder="1" applyAlignment="1" applyProtection="1">
      <alignment horizontal="center"/>
    </xf>
    <xf numFmtId="49" fontId="3" fillId="2" borderId="103" xfId="0" applyNumberFormat="1" applyFont="1" applyFill="1" applyBorder="1" applyAlignment="1" applyProtection="1">
      <alignment horizontal="left"/>
    </xf>
    <xf numFmtId="49" fontId="3" fillId="2" borderId="115" xfId="0" applyNumberFormat="1" applyFont="1" applyFill="1" applyBorder="1" applyAlignment="1" applyProtection="1">
      <alignment horizontal="left" shrinkToFit="1"/>
    </xf>
    <xf numFmtId="0" fontId="4" fillId="2" borderId="143" xfId="0" applyNumberFormat="1" applyFont="1" applyFill="1" applyBorder="1" applyAlignment="1" applyProtection="1">
      <alignment shrinkToFit="1"/>
    </xf>
    <xf numFmtId="0" fontId="4" fillId="2" borderId="138" xfId="0" applyNumberFormat="1" applyFont="1" applyFill="1" applyBorder="1" applyAlignment="1" applyProtection="1"/>
    <xf numFmtId="0" fontId="4" fillId="2" borderId="189" xfId="0" applyFont="1" applyFill="1" applyBorder="1"/>
    <xf numFmtId="0" fontId="3" fillId="2" borderId="348" xfId="0" applyNumberFormat="1" applyFont="1" applyFill="1" applyBorder="1" applyAlignment="1" applyProtection="1">
      <alignment shrinkToFit="1"/>
    </xf>
    <xf numFmtId="0" fontId="3" fillId="2" borderId="192" xfId="0" applyFont="1" applyFill="1" applyBorder="1"/>
    <xf numFmtId="0" fontId="4" fillId="2" borderId="356" xfId="0" applyFont="1" applyFill="1" applyBorder="1"/>
    <xf numFmtId="0" fontId="4" fillId="2" borderId="357" xfId="0" applyFont="1" applyFill="1" applyBorder="1"/>
    <xf numFmtId="0" fontId="4" fillId="2" borderId="358" xfId="0" applyFont="1" applyFill="1" applyBorder="1"/>
    <xf numFmtId="0" fontId="3" fillId="2" borderId="360" xfId="0" applyNumberFormat="1" applyFont="1" applyFill="1" applyBorder="1" applyAlignment="1" applyProtection="1"/>
    <xf numFmtId="0" fontId="3" fillId="2" borderId="361" xfId="0" applyNumberFormat="1" applyFont="1" applyFill="1" applyBorder="1" applyAlignment="1" applyProtection="1">
      <alignment horizontal="center" shrinkToFit="1"/>
    </xf>
    <xf numFmtId="0" fontId="3" fillId="2" borderId="360" xfId="0" applyNumberFormat="1" applyFont="1" applyFill="1" applyBorder="1" applyAlignment="1" applyProtection="1">
      <alignment horizontal="center"/>
    </xf>
    <xf numFmtId="0" fontId="4" fillId="2" borderId="360" xfId="0" applyNumberFormat="1" applyFont="1" applyFill="1" applyBorder="1" applyAlignment="1" applyProtection="1"/>
    <xf numFmtId="49" fontId="4" fillId="2" borderId="361" xfId="0" applyNumberFormat="1" applyFont="1" applyFill="1" applyBorder="1" applyAlignment="1" applyProtection="1">
      <alignment horizontal="left" shrinkToFit="1"/>
    </xf>
    <xf numFmtId="0" fontId="4" fillId="2" borderId="361" xfId="0" applyNumberFormat="1" applyFont="1" applyFill="1" applyBorder="1" applyAlignment="1" applyProtection="1">
      <alignment horizontal="center" shrinkToFit="1"/>
    </xf>
    <xf numFmtId="0" fontId="4" fillId="2" borderId="360" xfId="0" applyNumberFormat="1" applyFont="1" applyFill="1" applyBorder="1" applyAlignment="1" applyProtection="1">
      <alignment horizontal="center"/>
    </xf>
    <xf numFmtId="0" fontId="4" fillId="2" borderId="356" xfId="0" applyNumberFormat="1" applyFont="1" applyFill="1" applyBorder="1" applyAlignment="1" applyProtection="1"/>
    <xf numFmtId="9" fontId="4" fillId="2" borderId="360" xfId="0" applyNumberFormat="1" applyFont="1" applyFill="1" applyBorder="1" applyAlignment="1" applyProtection="1">
      <alignment horizontal="center" shrinkToFit="1"/>
    </xf>
    <xf numFmtId="0" fontId="4" fillId="2" borderId="362" xfId="0" applyFont="1" applyFill="1" applyBorder="1"/>
    <xf numFmtId="0" fontId="4" fillId="2" borderId="362" xfId="0" applyNumberFormat="1" applyFont="1" applyFill="1" applyBorder="1" applyAlignment="1" applyProtection="1">
      <alignment horizontal="left" shrinkToFit="1"/>
    </xf>
    <xf numFmtId="0" fontId="4" fillId="2" borderId="357" xfId="0" applyNumberFormat="1" applyFont="1" applyFill="1" applyBorder="1" applyAlignment="1" applyProtection="1"/>
    <xf numFmtId="0" fontId="4" fillId="2" borderId="360" xfId="0" applyFont="1" applyFill="1" applyBorder="1"/>
    <xf numFmtId="0" fontId="4" fillId="2" borderId="362" xfId="0" applyFont="1" applyFill="1" applyBorder="1" applyAlignment="1">
      <alignment horizontal="center"/>
    </xf>
    <xf numFmtId="49" fontId="3" fillId="2" borderId="361" xfId="0" applyNumberFormat="1" applyFont="1" applyFill="1" applyBorder="1" applyAlignment="1" applyProtection="1">
      <alignment horizontal="left" shrinkToFit="1"/>
    </xf>
    <xf numFmtId="0" fontId="4" fillId="2" borderId="359" xfId="0" applyNumberFormat="1" applyFont="1" applyFill="1" applyBorder="1" applyAlignment="1" applyProtection="1">
      <alignment horizontal="left" shrinkToFit="1"/>
    </xf>
    <xf numFmtId="0" fontId="4" fillId="2" borderId="359" xfId="0" applyNumberFormat="1" applyFont="1" applyFill="1" applyBorder="1" applyAlignment="1" applyProtection="1">
      <alignment shrinkToFit="1"/>
    </xf>
    <xf numFmtId="0" fontId="4" fillId="2" borderId="359" xfId="0" applyNumberFormat="1" applyFont="1" applyFill="1" applyBorder="1" applyAlignment="1" applyProtection="1"/>
    <xf numFmtId="0" fontId="4" fillId="2" borderId="362" xfId="0" applyNumberFormat="1" applyFont="1" applyFill="1" applyBorder="1" applyAlignment="1" applyProtection="1">
      <alignment horizontal="center" shrinkToFit="1"/>
    </xf>
    <xf numFmtId="0" fontId="4" fillId="2" borderId="363" xfId="0" applyNumberFormat="1" applyFont="1" applyFill="1" applyBorder="1" applyAlignment="1" applyProtection="1"/>
    <xf numFmtId="0" fontId="3" fillId="2" borderId="363" xfId="0" applyNumberFormat="1" applyFont="1" applyFill="1" applyBorder="1" applyAlignment="1" applyProtection="1"/>
    <xf numFmtId="0" fontId="3" fillId="2" borderId="362" xfId="0" applyNumberFormat="1" applyFont="1" applyFill="1" applyBorder="1" applyAlignment="1" applyProtection="1">
      <alignment horizontal="center" shrinkToFit="1"/>
    </xf>
    <xf numFmtId="0" fontId="3" fillId="2" borderId="360" xfId="0" applyFont="1" applyFill="1" applyBorder="1"/>
    <xf numFmtId="0" fontId="3" fillId="2" borderId="357" xfId="0" applyFont="1" applyFill="1" applyBorder="1"/>
    <xf numFmtId="0" fontId="4" fillId="2" borderId="363" xfId="0" applyNumberFormat="1" applyFont="1" applyFill="1" applyBorder="1" applyAlignment="1" applyProtection="1">
      <alignment horizontal="center"/>
    </xf>
    <xf numFmtId="49" fontId="4" fillId="2" borderId="363" xfId="0" applyNumberFormat="1" applyFont="1" applyFill="1" applyBorder="1"/>
    <xf numFmtId="0" fontId="4" fillId="2" borderId="363" xfId="0" applyFont="1" applyFill="1" applyBorder="1" applyAlignment="1">
      <alignment horizontal="center"/>
    </xf>
    <xf numFmtId="49" fontId="4" fillId="2" borderId="359" xfId="0" applyNumberFormat="1" applyFont="1" applyFill="1" applyBorder="1" applyAlignment="1" applyProtection="1">
      <alignment horizontal="left" shrinkToFit="1"/>
    </xf>
    <xf numFmtId="0" fontId="4" fillId="2" borderId="364" xfId="0" applyNumberFormat="1" applyFont="1" applyFill="1" applyBorder="1" applyAlignment="1" applyProtection="1"/>
    <xf numFmtId="0" fontId="4" fillId="2" borderId="73" xfId="0" applyNumberFormat="1" applyFont="1" applyFill="1" applyBorder="1" applyAlignment="1" applyProtection="1"/>
    <xf numFmtId="49" fontId="4" fillId="2" borderId="364" xfId="0" applyNumberFormat="1" applyFont="1" applyFill="1" applyBorder="1" applyAlignment="1" applyProtection="1">
      <alignment horizontal="left"/>
    </xf>
    <xf numFmtId="0" fontId="4" fillId="2" borderId="357" xfId="0" applyNumberFormat="1" applyFont="1" applyFill="1" applyBorder="1" applyAlignment="1" applyProtection="1">
      <alignment shrinkToFit="1"/>
    </xf>
    <xf numFmtId="0" fontId="3" fillId="2" borderId="357" xfId="0" applyNumberFormat="1" applyFont="1" applyFill="1" applyBorder="1" applyAlignment="1" applyProtection="1">
      <alignment shrinkToFit="1"/>
    </xf>
    <xf numFmtId="0" fontId="4" fillId="2" borderId="196" xfId="0" applyNumberFormat="1" applyFont="1" applyFill="1" applyBorder="1" applyAlignment="1" applyProtection="1"/>
    <xf numFmtId="49" fontId="4" fillId="2" borderId="197" xfId="0" applyNumberFormat="1" applyFont="1" applyFill="1" applyBorder="1" applyAlignment="1" applyProtection="1">
      <alignment horizontal="left" shrinkToFit="1"/>
    </xf>
    <xf numFmtId="0" fontId="4" fillId="2" borderId="197" xfId="0" applyNumberFormat="1" applyFont="1" applyFill="1" applyBorder="1" applyAlignment="1" applyProtection="1">
      <alignment horizontal="center" shrinkToFit="1"/>
    </xf>
    <xf numFmtId="0" fontId="4" fillId="2" borderId="196" xfId="0" applyNumberFormat="1" applyFont="1" applyFill="1" applyBorder="1" applyAlignment="1" applyProtection="1">
      <alignment horizontal="center"/>
    </xf>
    <xf numFmtId="0" fontId="4" fillId="2" borderId="236" xfId="0" applyNumberFormat="1" applyFont="1" applyFill="1" applyBorder="1" applyAlignment="1" applyProtection="1"/>
    <xf numFmtId="49" fontId="4" fillId="2" borderId="237" xfId="0" applyNumberFormat="1" applyFont="1" applyFill="1" applyBorder="1" applyAlignment="1" applyProtection="1">
      <alignment horizontal="left" shrinkToFit="1"/>
    </xf>
    <xf numFmtId="0" fontId="4" fillId="2" borderId="237" xfId="0" applyNumberFormat="1" applyFont="1" applyFill="1" applyBorder="1" applyAlignment="1" applyProtection="1">
      <alignment horizontal="center" shrinkToFit="1"/>
    </xf>
    <xf numFmtId="0" fontId="4" fillId="2" borderId="236" xfId="0" applyNumberFormat="1" applyFont="1" applyFill="1" applyBorder="1" applyAlignment="1" applyProtection="1">
      <alignment horizontal="center"/>
    </xf>
    <xf numFmtId="0" fontId="4" fillId="2" borderId="271" xfId="0" applyNumberFormat="1" applyFont="1" applyFill="1" applyBorder="1" applyAlignment="1" applyProtection="1"/>
    <xf numFmtId="0" fontId="4" fillId="2" borderId="272" xfId="0" applyNumberFormat="1" applyFont="1" applyFill="1" applyBorder="1" applyAlignment="1" applyProtection="1">
      <alignment horizontal="center" shrinkToFit="1"/>
    </xf>
    <xf numFmtId="0" fontId="4" fillId="2" borderId="271" xfId="0" applyNumberFormat="1" applyFont="1" applyFill="1" applyBorder="1" applyAlignment="1" applyProtection="1">
      <alignment horizontal="center"/>
    </xf>
    <xf numFmtId="0" fontId="4" fillId="2" borderId="271" xfId="0" applyFont="1" applyFill="1" applyBorder="1"/>
    <xf numFmtId="0" fontId="3" fillId="2" borderId="292" xfId="0" applyNumberFormat="1" applyFont="1" applyFill="1" applyBorder="1" applyAlignment="1" applyProtection="1"/>
    <xf numFmtId="49" fontId="3" fillId="2" borderId="293" xfId="0" applyNumberFormat="1" applyFont="1" applyFill="1" applyBorder="1" applyAlignment="1" applyProtection="1">
      <alignment horizontal="left" shrinkToFit="1"/>
    </xf>
    <xf numFmtId="0" fontId="3" fillId="2" borderId="293" xfId="0" applyNumberFormat="1" applyFont="1" applyFill="1" applyBorder="1" applyAlignment="1" applyProtection="1">
      <alignment horizontal="center" shrinkToFit="1"/>
    </xf>
    <xf numFmtId="0" fontId="3" fillId="2" borderId="292" xfId="0" applyNumberFormat="1" applyFont="1" applyFill="1" applyBorder="1" applyAlignment="1" applyProtection="1">
      <alignment horizontal="center"/>
    </xf>
    <xf numFmtId="0" fontId="3" fillId="2" borderId="292" xfId="0" applyFont="1" applyFill="1" applyBorder="1"/>
    <xf numFmtId="0" fontId="4" fillId="2" borderId="192" xfId="0" applyNumberFormat="1" applyFont="1" applyFill="1" applyBorder="1" applyAlignment="1" applyProtection="1">
      <alignment horizontal="left" shrinkToFit="1"/>
    </xf>
    <xf numFmtId="0" fontId="4" fillId="2" borderId="339" xfId="0" applyNumberFormat="1" applyFont="1" applyFill="1" applyBorder="1" applyAlignment="1" applyProtection="1">
      <alignment horizontal="center" shrinkToFit="1"/>
    </xf>
    <xf numFmtId="0" fontId="3" fillId="2" borderId="187" xfId="0" applyFont="1" applyFill="1" applyBorder="1"/>
    <xf numFmtId="49" fontId="3" fillId="2" borderId="187" xfId="0" applyNumberFormat="1" applyFont="1" applyFill="1" applyBorder="1" applyAlignment="1">
      <alignment horizontal="left"/>
    </xf>
    <xf numFmtId="0" fontId="3" fillId="2" borderId="187" xfId="0" applyFont="1" applyFill="1" applyBorder="1" applyAlignment="1">
      <alignment horizontal="center"/>
    </xf>
    <xf numFmtId="0" fontId="3" fillId="2" borderId="356" xfId="0" applyFont="1" applyFill="1" applyBorder="1"/>
    <xf numFmtId="49" fontId="3" fillId="2" borderId="356" xfId="0" applyNumberFormat="1" applyFont="1" applyFill="1" applyBorder="1" applyAlignment="1">
      <alignment horizontal="left"/>
    </xf>
    <xf numFmtId="0" fontId="3" fillId="2" borderId="356" xfId="0" applyFont="1" applyFill="1" applyBorder="1" applyAlignment="1">
      <alignment horizontal="center"/>
    </xf>
    <xf numFmtId="0" fontId="3" fillId="2" borderId="330" xfId="0" applyFont="1" applyFill="1" applyBorder="1"/>
    <xf numFmtId="0" fontId="3" fillId="0" borderId="0" xfId="0" applyFont="1"/>
    <xf numFmtId="0" fontId="3" fillId="2" borderId="359" xfId="0" applyNumberFormat="1" applyFont="1" applyFill="1" applyBorder="1" applyAlignment="1" applyProtection="1">
      <alignment shrinkToFit="1"/>
    </xf>
    <xf numFmtId="0" fontId="3" fillId="2" borderId="362" xfId="0" applyNumberFormat="1" applyFont="1" applyFill="1" applyBorder="1" applyAlignment="1" applyProtection="1">
      <alignment horizontal="left" shrinkToFit="1"/>
    </xf>
    <xf numFmtId="0" fontId="3" fillId="2" borderId="363" xfId="0" applyNumberFormat="1" applyFont="1" applyFill="1" applyBorder="1" applyAlignment="1" applyProtection="1">
      <alignment horizontal="center"/>
    </xf>
    <xf numFmtId="0" fontId="3" fillId="2" borderId="188" xfId="0" applyNumberFormat="1" applyFont="1" applyFill="1" applyBorder="1" applyAlignment="1" applyProtection="1">
      <alignment shrinkToFit="1"/>
    </xf>
    <xf numFmtId="0" fontId="3" fillId="2" borderId="165" xfId="0" applyNumberFormat="1" applyFont="1" applyFill="1" applyBorder="1" applyAlignment="1" applyProtection="1">
      <alignment horizontal="left" shrinkToFit="1"/>
    </xf>
    <xf numFmtId="0" fontId="3" fillId="2" borderId="73" xfId="0" applyNumberFormat="1" applyFont="1" applyFill="1" applyBorder="1" applyAlignment="1" applyProtection="1">
      <alignment horizontal="center"/>
    </xf>
    <xf numFmtId="0" fontId="3" fillId="2" borderId="162" xfId="0" applyFont="1" applyFill="1" applyBorder="1"/>
    <xf numFmtId="0" fontId="4" fillId="2" borderId="370" xfId="0" applyNumberFormat="1" applyFont="1" applyFill="1" applyBorder="1" applyAlignment="1" applyProtection="1"/>
    <xf numFmtId="0" fontId="3" fillId="2" borderId="370" xfId="0" applyNumberFormat="1" applyFont="1" applyFill="1" applyBorder="1" applyAlignment="1" applyProtection="1"/>
    <xf numFmtId="49" fontId="4" fillId="2" borderId="366" xfId="0" applyNumberFormat="1" applyFont="1" applyFill="1" applyBorder="1" applyAlignment="1" applyProtection="1">
      <alignment horizontal="left" shrinkToFit="1"/>
    </xf>
    <xf numFmtId="49" fontId="4" fillId="2" borderId="371" xfId="0" applyNumberFormat="1" applyFont="1" applyFill="1" applyBorder="1" applyAlignment="1" applyProtection="1">
      <alignment horizontal="left" shrinkToFit="1"/>
    </xf>
    <xf numFmtId="49" fontId="3" fillId="2" borderId="372" xfId="0" applyNumberFormat="1" applyFont="1" applyFill="1" applyBorder="1" applyAlignment="1" applyProtection="1">
      <alignment horizontal="left" shrinkToFit="1"/>
    </xf>
    <xf numFmtId="49" fontId="3" fillId="2" borderId="371" xfId="0" applyNumberFormat="1" applyFont="1" applyFill="1" applyBorder="1" applyAlignment="1" applyProtection="1">
      <alignment horizontal="left" shrinkToFit="1"/>
    </xf>
    <xf numFmtId="0" fontId="4" fillId="2" borderId="374" xfId="0" applyFont="1" applyFill="1" applyBorder="1"/>
    <xf numFmtId="9" fontId="4" fillId="2" borderId="367" xfId="0" applyNumberFormat="1" applyFont="1" applyFill="1" applyBorder="1" applyAlignment="1" applyProtection="1">
      <alignment horizontal="center" shrinkToFit="1"/>
    </xf>
    <xf numFmtId="0" fontId="4" fillId="2" borderId="373" xfId="0" applyNumberFormat="1" applyFont="1" applyFill="1" applyBorder="1" applyAlignment="1" applyProtection="1"/>
    <xf numFmtId="0" fontId="4" fillId="2" borderId="368" xfId="0" applyNumberFormat="1" applyFont="1" applyFill="1" applyBorder="1" applyAlignment="1" applyProtection="1">
      <alignment horizontal="center" shrinkToFit="1"/>
    </xf>
    <xf numFmtId="0" fontId="4" fillId="2" borderId="370" xfId="0" applyNumberFormat="1" applyFont="1" applyFill="1" applyBorder="1" applyAlignment="1" applyProtection="1">
      <alignment horizontal="center"/>
    </xf>
    <xf numFmtId="0" fontId="4" fillId="2" borderId="375" xfId="0" applyNumberFormat="1" applyFont="1" applyFill="1" applyBorder="1" applyAlignment="1" applyProtection="1"/>
    <xf numFmtId="0" fontId="15" fillId="2" borderId="61" xfId="0" applyFont="1" applyFill="1" applyBorder="1"/>
    <xf numFmtId="0" fontId="4" fillId="2" borderId="367" xfId="0" applyFont="1" applyFill="1" applyBorder="1"/>
    <xf numFmtId="0" fontId="4" fillId="2" borderId="373" xfId="0" applyFont="1" applyFill="1" applyBorder="1"/>
    <xf numFmtId="49" fontId="3" fillId="2" borderId="370" xfId="0" applyNumberFormat="1" applyFont="1" applyFill="1" applyBorder="1" applyAlignment="1" applyProtection="1">
      <alignment horizontal="left"/>
    </xf>
    <xf numFmtId="0" fontId="4" fillId="2" borderId="373" xfId="0" applyFont="1" applyFill="1" applyBorder="1" applyAlignment="1">
      <alignment horizontal="center"/>
    </xf>
    <xf numFmtId="9" fontId="3" fillId="2" borderId="370" xfId="0" applyNumberFormat="1" applyFont="1" applyFill="1" applyBorder="1" applyAlignment="1">
      <alignment horizontal="center"/>
    </xf>
    <xf numFmtId="0" fontId="15" fillId="0" borderId="0" xfId="0" applyFont="1"/>
    <xf numFmtId="0" fontId="2" fillId="2" borderId="376" xfId="0" applyFont="1" applyFill="1" applyBorder="1" applyAlignment="1">
      <alignment horizontal="center"/>
    </xf>
    <xf numFmtId="9" fontId="4" fillId="2" borderId="0" xfId="0" applyNumberFormat="1" applyFont="1" applyFill="1" applyBorder="1" applyAlignment="1" applyProtection="1">
      <alignment horizontal="center" shrinkToFit="1"/>
    </xf>
    <xf numFmtId="0" fontId="4" fillId="2" borderId="376" xfId="0" applyFont="1" applyFill="1" applyBorder="1"/>
    <xf numFmtId="9" fontId="4" fillId="2" borderId="377" xfId="0" applyNumberFormat="1" applyFont="1" applyFill="1" applyBorder="1" applyAlignment="1" applyProtection="1">
      <alignment horizontal="center" shrinkToFit="1"/>
    </xf>
    <xf numFmtId="9" fontId="3" fillId="2" borderId="367" xfId="1" applyNumberFormat="1" applyFont="1" applyFill="1" applyBorder="1" applyAlignment="1" applyProtection="1">
      <alignment horizontal="center"/>
    </xf>
    <xf numFmtId="0" fontId="2" fillId="2" borderId="367" xfId="0" applyFont="1" applyFill="1" applyBorder="1" applyAlignment="1">
      <alignment horizontal="center"/>
    </xf>
    <xf numFmtId="9" fontId="3" fillId="2" borderId="367" xfId="0" applyNumberFormat="1" applyFont="1" applyFill="1" applyBorder="1" applyAlignment="1" applyProtection="1">
      <alignment horizontal="center" shrinkToFit="1"/>
    </xf>
    <xf numFmtId="9" fontId="3" fillId="2" borderId="367" xfId="0" applyNumberFormat="1" applyFont="1" applyFill="1" applyBorder="1" applyAlignment="1">
      <alignment horizontal="center"/>
    </xf>
    <xf numFmtId="9" fontId="4" fillId="2" borderId="375" xfId="0" applyNumberFormat="1" applyFont="1" applyFill="1" applyBorder="1" applyAlignment="1">
      <alignment horizontal="center"/>
    </xf>
    <xf numFmtId="9" fontId="4" fillId="2" borderId="377" xfId="0" applyNumberFormat="1" applyFont="1" applyFill="1" applyBorder="1" applyAlignment="1">
      <alignment horizontal="center"/>
    </xf>
    <xf numFmtId="9" fontId="3" fillId="2" borderId="375" xfId="0" applyNumberFormat="1" applyFont="1" applyFill="1" applyBorder="1" applyAlignment="1">
      <alignment horizontal="center"/>
    </xf>
    <xf numFmtId="0" fontId="2" fillId="2" borderId="379" xfId="0" applyFont="1" applyFill="1" applyBorder="1" applyAlignment="1"/>
    <xf numFmtId="0" fontId="4" fillId="2" borderId="377" xfId="0" applyFont="1" applyFill="1" applyBorder="1"/>
    <xf numFmtId="49" fontId="4" fillId="2" borderId="382" xfId="0" applyNumberFormat="1" applyFont="1" applyFill="1" applyBorder="1" applyAlignment="1">
      <alignment horizontal="left"/>
    </xf>
    <xf numFmtId="0" fontId="4" fillId="2" borderId="136" xfId="0" applyFont="1" applyFill="1" applyBorder="1" applyAlignment="1">
      <alignment horizontal="center"/>
    </xf>
    <xf numFmtId="0" fontId="3" fillId="2" borderId="382" xfId="0" applyNumberFormat="1" applyFont="1" applyFill="1" applyBorder="1" applyAlignment="1" applyProtection="1">
      <alignment horizontal="center"/>
    </xf>
    <xf numFmtId="0" fontId="4" fillId="2" borderId="382" xfId="0" applyFont="1" applyFill="1" applyBorder="1"/>
    <xf numFmtId="9" fontId="3" fillId="2" borderId="377" xfId="0" applyNumberFormat="1" applyFont="1" applyFill="1" applyBorder="1" applyAlignment="1">
      <alignment horizontal="center"/>
    </xf>
    <xf numFmtId="0" fontId="3" fillId="2" borderId="71" xfId="0" applyFont="1" applyFill="1" applyBorder="1"/>
    <xf numFmtId="1" fontId="4" fillId="2" borderId="0" xfId="0" applyNumberFormat="1" applyFont="1" applyFill="1" applyBorder="1" applyAlignment="1">
      <alignment horizontal="center"/>
    </xf>
    <xf numFmtId="0" fontId="2" fillId="2" borderId="380" xfId="0" applyFont="1" applyFill="1" applyBorder="1" applyAlignment="1">
      <alignment horizontal="center"/>
    </xf>
    <xf numFmtId="0" fontId="4" fillId="2" borderId="387" xfId="0" applyNumberFormat="1" applyFont="1" applyFill="1" applyBorder="1" applyAlignment="1" applyProtection="1">
      <alignment horizontal="center" shrinkToFit="1"/>
    </xf>
    <xf numFmtId="0" fontId="4" fillId="2" borderId="386" xfId="0" applyFont="1" applyFill="1" applyBorder="1"/>
    <xf numFmtId="0" fontId="4" fillId="2" borderId="390" xfId="0" applyFont="1" applyFill="1" applyBorder="1"/>
    <xf numFmtId="49" fontId="4" fillId="2" borderId="368" xfId="0" applyNumberFormat="1" applyFont="1" applyFill="1" applyBorder="1" applyAlignment="1" applyProtection="1">
      <alignment horizontal="left" shrinkToFit="1"/>
    </xf>
    <xf numFmtId="0" fontId="4" fillId="2" borderId="374" xfId="0" applyNumberFormat="1" applyFont="1" applyFill="1" applyBorder="1" applyAlignment="1" applyProtection="1">
      <alignment horizontal="left" shrinkToFit="1"/>
    </xf>
    <xf numFmtId="0" fontId="2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2" borderId="0" xfId="0" applyNumberFormat="1" applyFont="1" applyFill="1"/>
    <xf numFmtId="0" fontId="4" fillId="2" borderId="22" xfId="0" applyFont="1" applyFill="1" applyBorder="1"/>
    <xf numFmtId="0" fontId="4" fillId="2" borderId="393" xfId="0" applyNumberFormat="1" applyFont="1" applyFill="1" applyBorder="1"/>
    <xf numFmtId="3" fontId="4" fillId="2" borderId="376" xfId="0" applyNumberFormat="1" applyFont="1" applyFill="1" applyBorder="1"/>
    <xf numFmtId="0" fontId="3" fillId="2" borderId="386" xfId="0" applyFont="1" applyFill="1" applyBorder="1" applyAlignment="1">
      <alignment horizontal="center"/>
    </xf>
    <xf numFmtId="0" fontId="15" fillId="2" borderId="73" xfId="0" applyFont="1" applyFill="1" applyBorder="1"/>
    <xf numFmtId="0" fontId="4" fillId="2" borderId="136" xfId="0" applyFont="1" applyFill="1" applyBorder="1"/>
    <xf numFmtId="49" fontId="3" fillId="2" borderId="73" xfId="0" applyNumberFormat="1" applyFont="1" applyFill="1" applyBorder="1" applyAlignment="1" applyProtection="1">
      <alignment horizontal="left"/>
    </xf>
    <xf numFmtId="0" fontId="4" fillId="2" borderId="386" xfId="0" applyFont="1" applyFill="1" applyBorder="1" applyAlignment="1">
      <alignment horizontal="left"/>
    </xf>
    <xf numFmtId="9" fontId="3" fillId="2" borderId="395" xfId="0" applyNumberFormat="1" applyFont="1" applyFill="1" applyBorder="1" applyAlignment="1">
      <alignment horizontal="center"/>
    </xf>
    <xf numFmtId="0" fontId="4" fillId="2" borderId="399" xfId="0" applyFont="1" applyFill="1" applyBorder="1"/>
    <xf numFmtId="0" fontId="4" fillId="2" borderId="377" xfId="0" applyNumberFormat="1" applyFont="1" applyFill="1" applyBorder="1" applyAlignment="1" applyProtection="1"/>
    <xf numFmtId="49" fontId="4" fillId="2" borderId="386" xfId="0" applyNumberFormat="1" applyFont="1" applyFill="1" applyBorder="1" applyAlignment="1" applyProtection="1">
      <alignment horizontal="left" shrinkToFit="1"/>
    </xf>
    <xf numFmtId="9" fontId="2" fillId="2" borderId="395" xfId="0" applyNumberFormat="1" applyFont="1" applyFill="1" applyBorder="1" applyAlignment="1">
      <alignment horizontal="center"/>
    </xf>
    <xf numFmtId="0" fontId="2" fillId="2" borderId="395" xfId="0" applyFont="1" applyFill="1" applyBorder="1"/>
    <xf numFmtId="0" fontId="4" fillId="2" borderId="400" xfId="0" applyFont="1" applyFill="1" applyBorder="1" applyAlignment="1">
      <alignment horizontal="center"/>
    </xf>
    <xf numFmtId="49" fontId="4" fillId="2" borderId="73" xfId="0" applyNumberFormat="1" applyFont="1" applyFill="1" applyBorder="1" applyAlignment="1" applyProtection="1">
      <alignment horizontal="left"/>
    </xf>
    <xf numFmtId="0" fontId="4" fillId="2" borderId="183" xfId="0" applyNumberFormat="1" applyFont="1" applyFill="1" applyBorder="1" applyAlignment="1" applyProtection="1">
      <alignment horizontal="center"/>
    </xf>
    <xf numFmtId="49" fontId="4" fillId="2" borderId="361" xfId="0" applyNumberFormat="1" applyFont="1" applyFill="1" applyBorder="1" applyAlignment="1" applyProtection="1">
      <alignment horizontal="left"/>
    </xf>
    <xf numFmtId="49" fontId="4" fillId="2" borderId="359" xfId="0" applyNumberFormat="1" applyFont="1" applyFill="1" applyBorder="1" applyAlignment="1" applyProtection="1">
      <alignment horizontal="left"/>
    </xf>
    <xf numFmtId="0" fontId="4" fillId="2" borderId="377" xfId="0" applyNumberFormat="1" applyFont="1" applyFill="1" applyBorder="1" applyAlignment="1" applyProtection="1">
      <alignment horizontal="center"/>
    </xf>
    <xf numFmtId="49" fontId="4" fillId="2" borderId="370" xfId="0" applyNumberFormat="1" applyFont="1" applyFill="1" applyBorder="1" applyAlignment="1" applyProtection="1">
      <alignment horizontal="left"/>
    </xf>
    <xf numFmtId="0" fontId="4" fillId="2" borderId="362" xfId="0" applyNumberFormat="1" applyFont="1" applyFill="1" applyBorder="1" applyAlignment="1" applyProtection="1">
      <alignment horizontal="center"/>
    </xf>
    <xf numFmtId="0" fontId="2" fillId="2" borderId="405" xfId="0" applyFont="1" applyFill="1" applyBorder="1" applyAlignment="1">
      <alignment horizontal="center"/>
    </xf>
    <xf numFmtId="0" fontId="2" fillId="2" borderId="404" xfId="0" applyFont="1" applyFill="1" applyBorder="1" applyAlignment="1"/>
    <xf numFmtId="0" fontId="4" fillId="2" borderId="376" xfId="0" applyNumberFormat="1" applyFont="1" applyFill="1" applyBorder="1" applyAlignment="1" applyProtection="1">
      <alignment horizontal="center" shrinkToFit="1"/>
    </xf>
    <xf numFmtId="0" fontId="4" fillId="2" borderId="375" xfId="0" applyNumberFormat="1" applyFont="1" applyFill="1" applyBorder="1" applyAlignment="1" applyProtection="1">
      <alignment horizontal="center"/>
    </xf>
    <xf numFmtId="0" fontId="4" fillId="2" borderId="400" xfId="0" applyNumberFormat="1" applyFont="1" applyFill="1" applyBorder="1" applyAlignment="1" applyProtection="1">
      <alignment horizontal="center" shrinkToFit="1"/>
    </xf>
    <xf numFmtId="0" fontId="4" fillId="2" borderId="408" xfId="0" applyNumberFormat="1" applyFont="1" applyFill="1" applyBorder="1" applyAlignment="1" applyProtection="1">
      <alignment horizontal="center"/>
    </xf>
    <xf numFmtId="0" fontId="4" fillId="2" borderId="375" xfId="0" applyFont="1" applyFill="1" applyBorder="1"/>
    <xf numFmtId="0" fontId="4" fillId="2" borderId="408" xfId="0" applyFont="1" applyFill="1" applyBorder="1"/>
    <xf numFmtId="0" fontId="17" fillId="2" borderId="8" xfId="0" applyFont="1" applyFill="1" applyBorder="1"/>
    <xf numFmtId="0" fontId="17" fillId="2" borderId="50" xfId="0" applyFont="1" applyFill="1" applyBorder="1"/>
    <xf numFmtId="49" fontId="4" fillId="2" borderId="409" xfId="0" applyNumberFormat="1" applyFont="1" applyFill="1" applyBorder="1"/>
    <xf numFmtId="0" fontId="4" fillId="2" borderId="386" xfId="0" applyFont="1" applyFill="1" applyBorder="1" applyAlignment="1">
      <alignment horizontal="center"/>
    </xf>
    <xf numFmtId="0" fontId="4" fillId="2" borderId="73" xfId="0" applyFont="1" applyFill="1" applyBorder="1" applyAlignment="1">
      <alignment horizontal="center"/>
    </xf>
    <xf numFmtId="9" fontId="4" fillId="2" borderId="386" xfId="0" applyNumberFormat="1" applyFont="1" applyFill="1" applyBorder="1" applyAlignment="1" applyProtection="1">
      <alignment horizontal="center" shrinkToFit="1"/>
    </xf>
    <xf numFmtId="9" fontId="2" fillId="2" borderId="395" xfId="0" applyNumberFormat="1" applyFont="1" applyFill="1" applyBorder="1" applyAlignment="1" applyProtection="1">
      <alignment horizontal="center" shrinkToFit="1"/>
    </xf>
    <xf numFmtId="0" fontId="2" fillId="3" borderId="0" xfId="0" applyFont="1" applyFill="1"/>
    <xf numFmtId="164" fontId="2" fillId="2" borderId="402" xfId="0" applyNumberFormat="1" applyFont="1" applyFill="1" applyBorder="1" applyAlignment="1">
      <alignment horizontal="center" vertical="center"/>
    </xf>
    <xf numFmtId="2" fontId="4" fillId="2" borderId="0" xfId="0" applyNumberFormat="1" applyFont="1" applyFill="1"/>
    <xf numFmtId="2" fontId="10" fillId="0" borderId="0" xfId="0" applyNumberFormat="1" applyFont="1"/>
    <xf numFmtId="2" fontId="4" fillId="0" borderId="0" xfId="0" applyNumberFormat="1" applyFont="1"/>
    <xf numFmtId="2" fontId="14" fillId="0" borderId="0" xfId="0" applyNumberFormat="1" applyFont="1"/>
    <xf numFmtId="2" fontId="13" fillId="0" borderId="0" xfId="0" applyNumberFormat="1" applyFont="1"/>
    <xf numFmtId="2" fontId="0" fillId="0" borderId="0" xfId="0" applyNumberFormat="1"/>
    <xf numFmtId="3" fontId="2" fillId="2" borderId="74" xfId="0" applyNumberFormat="1" applyFont="1" applyFill="1" applyBorder="1" applyAlignment="1"/>
    <xf numFmtId="3" fontId="4" fillId="2" borderId="381" xfId="0" applyNumberFormat="1" applyFont="1" applyFill="1" applyBorder="1" applyAlignment="1" applyProtection="1">
      <alignment wrapText="1"/>
    </xf>
    <xf numFmtId="3" fontId="4" fillId="2" borderId="362" xfId="0" applyNumberFormat="1" applyFont="1" applyFill="1" applyBorder="1" applyAlignment="1" applyProtection="1">
      <alignment wrapText="1"/>
    </xf>
    <xf numFmtId="3" fontId="2" fillId="2" borderId="383" xfId="0" applyNumberFormat="1" applyFont="1" applyFill="1" applyBorder="1" applyAlignment="1"/>
    <xf numFmtId="3" fontId="4" fillId="2" borderId="362" xfId="0" applyNumberFormat="1" applyFont="1" applyFill="1" applyBorder="1" applyAlignment="1"/>
    <xf numFmtId="3" fontId="4" fillId="2" borderId="396" xfId="0" applyNumberFormat="1" applyFont="1" applyFill="1" applyBorder="1" applyAlignment="1" applyProtection="1">
      <alignment wrapText="1"/>
    </xf>
    <xf numFmtId="3" fontId="2" fillId="2" borderId="395" xfId="0" applyNumberFormat="1" applyFont="1" applyFill="1" applyBorder="1" applyAlignment="1" applyProtection="1">
      <alignment wrapText="1"/>
    </xf>
    <xf numFmtId="3" fontId="2" fillId="2" borderId="395" xfId="0" applyNumberFormat="1" applyFont="1" applyFill="1" applyBorder="1"/>
    <xf numFmtId="3" fontId="3" fillId="2" borderId="384" xfId="0" applyNumberFormat="1" applyFont="1" applyFill="1" applyBorder="1" applyAlignment="1" applyProtection="1">
      <alignment wrapText="1"/>
    </xf>
    <xf numFmtId="3" fontId="3" fillId="2" borderId="388" xfId="0" applyNumberFormat="1" applyFont="1" applyFill="1" applyBorder="1" applyAlignment="1" applyProtection="1">
      <alignment vertical="center" wrapText="1"/>
    </xf>
    <xf numFmtId="3" fontId="1" fillId="2" borderId="383" xfId="0" applyNumberFormat="1" applyFont="1" applyFill="1" applyBorder="1" applyAlignment="1">
      <alignment horizontal="center"/>
    </xf>
    <xf numFmtId="3" fontId="3" fillId="2" borderId="383" xfId="0" applyNumberFormat="1" applyFont="1" applyFill="1" applyBorder="1"/>
    <xf numFmtId="3" fontId="3" fillId="2" borderId="396" xfId="0" applyNumberFormat="1" applyFont="1" applyFill="1" applyBorder="1" applyAlignment="1" applyProtection="1">
      <alignment wrapText="1"/>
    </xf>
    <xf numFmtId="3" fontId="3" fillId="2" borderId="396" xfId="0" applyNumberFormat="1" applyFont="1" applyFill="1" applyBorder="1" applyAlignment="1" applyProtection="1">
      <alignment vertical="center" wrapText="1"/>
    </xf>
    <xf numFmtId="3" fontId="4" fillId="2" borderId="365" xfId="0" applyNumberFormat="1" applyFont="1" applyFill="1" applyBorder="1"/>
    <xf numFmtId="3" fontId="1" fillId="2" borderId="395" xfId="0" applyNumberFormat="1" applyFont="1" applyFill="1" applyBorder="1" applyAlignment="1" applyProtection="1">
      <alignment wrapText="1"/>
    </xf>
    <xf numFmtId="3" fontId="3" fillId="2" borderId="376" xfId="0" applyNumberFormat="1" applyFont="1" applyFill="1" applyBorder="1" applyAlignment="1"/>
    <xf numFmtId="3" fontId="16" fillId="2" borderId="376" xfId="0" applyNumberFormat="1" applyFont="1" applyFill="1" applyBorder="1"/>
    <xf numFmtId="3" fontId="3" fillId="2" borderId="388" xfId="0" applyNumberFormat="1" applyFont="1" applyFill="1" applyBorder="1" applyAlignment="1" applyProtection="1">
      <alignment wrapText="1"/>
    </xf>
    <xf numFmtId="3" fontId="16" fillId="2" borderId="383" xfId="0" applyNumberFormat="1" applyFont="1" applyFill="1" applyBorder="1" applyAlignment="1"/>
    <xf numFmtId="3" fontId="3" fillId="2" borderId="386" xfId="0" applyNumberFormat="1" applyFont="1" applyFill="1" applyBorder="1" applyAlignment="1"/>
    <xf numFmtId="3" fontId="1" fillId="2" borderId="395" xfId="0" applyNumberFormat="1" applyFont="1" applyFill="1" applyBorder="1" applyAlignment="1"/>
    <xf numFmtId="3" fontId="16" fillId="2" borderId="395" xfId="0" applyNumberFormat="1" applyFont="1" applyFill="1" applyBorder="1"/>
    <xf numFmtId="3" fontId="3" fillId="2" borderId="392" xfId="0" applyNumberFormat="1" applyFont="1" applyFill="1" applyBorder="1" applyAlignment="1" applyProtection="1">
      <alignment wrapText="1"/>
    </xf>
    <xf numFmtId="3" fontId="4" fillId="2" borderId="394" xfId="0" applyNumberFormat="1" applyFont="1" applyFill="1" applyBorder="1"/>
    <xf numFmtId="3" fontId="3" fillId="2" borderId="387" xfId="0" applyNumberFormat="1" applyFont="1" applyFill="1" applyBorder="1" applyAlignment="1" applyProtection="1">
      <alignment wrapText="1"/>
    </xf>
    <xf numFmtId="3" fontId="1" fillId="2" borderId="391" xfId="0" applyNumberFormat="1" applyFont="1" applyFill="1" applyBorder="1" applyAlignment="1">
      <alignment horizontal="center"/>
    </xf>
    <xf numFmtId="3" fontId="3" fillId="2" borderId="385" xfId="0" applyNumberFormat="1" applyFont="1" applyFill="1" applyBorder="1" applyAlignment="1"/>
    <xf numFmtId="3" fontId="4" fillId="2" borderId="0" xfId="0" applyNumberFormat="1" applyFont="1" applyFill="1" applyBorder="1" applyAlignment="1" applyProtection="1">
      <alignment horizontal="right" shrinkToFit="1"/>
    </xf>
    <xf numFmtId="3" fontId="4" fillId="2" borderId="389" xfId="0" applyNumberFormat="1" applyFont="1" applyFill="1" applyBorder="1" applyAlignment="1" applyProtection="1">
      <alignment wrapText="1"/>
    </xf>
    <xf numFmtId="3" fontId="4" fillId="2" borderId="388" xfId="0" applyNumberFormat="1" applyFont="1" applyFill="1" applyBorder="1" applyAlignment="1" applyProtection="1">
      <alignment wrapText="1"/>
    </xf>
    <xf numFmtId="3" fontId="4" fillId="2" borderId="384" xfId="0" applyNumberFormat="1" applyFont="1" applyFill="1" applyBorder="1" applyAlignment="1" applyProtection="1">
      <alignment wrapText="1"/>
    </xf>
    <xf numFmtId="3" fontId="2" fillId="2" borderId="381" xfId="0" applyNumberFormat="1" applyFont="1" applyFill="1" applyBorder="1" applyAlignment="1">
      <alignment horizontal="center"/>
    </xf>
    <xf numFmtId="3" fontId="2" fillId="2" borderId="74" xfId="0" applyNumberFormat="1" applyFont="1" applyFill="1" applyBorder="1" applyAlignment="1">
      <alignment horizontal="right"/>
    </xf>
    <xf numFmtId="0" fontId="3" fillId="2" borderId="375" xfId="0" applyFont="1" applyFill="1" applyBorder="1" applyAlignment="1">
      <alignment horizontal="center"/>
    </xf>
    <xf numFmtId="0" fontId="2" fillId="2" borderId="182" xfId="0" applyFont="1" applyFill="1" applyBorder="1" applyAlignment="1">
      <alignment horizontal="center"/>
    </xf>
    <xf numFmtId="0" fontId="4" fillId="2" borderId="410" xfId="0" applyNumberFormat="1" applyFont="1" applyFill="1" applyBorder="1" applyAlignment="1" applyProtection="1">
      <alignment horizontal="left" shrinkToFit="1"/>
    </xf>
    <xf numFmtId="0" fontId="4" fillId="2" borderId="375" xfId="0" applyNumberFormat="1" applyFont="1" applyFill="1" applyBorder="1" applyAlignment="1" applyProtection="1">
      <alignment horizontal="left" shrinkToFit="1"/>
    </xf>
    <xf numFmtId="0" fontId="3" fillId="2" borderId="375" xfId="0" applyNumberFormat="1" applyFont="1" applyFill="1" applyBorder="1" applyAlignment="1" applyProtection="1">
      <alignment horizontal="left" shrinkToFit="1"/>
    </xf>
    <xf numFmtId="0" fontId="3" fillId="2" borderId="375" xfId="0" applyFont="1" applyFill="1" applyBorder="1"/>
    <xf numFmtId="0" fontId="4" fillId="2" borderId="411" xfId="0" applyNumberFormat="1" applyFont="1" applyFill="1" applyBorder="1" applyAlignment="1" applyProtection="1">
      <alignment horizontal="left" shrinkToFit="1"/>
    </xf>
    <xf numFmtId="0" fontId="2" fillId="2" borderId="182" xfId="0" applyFont="1" applyFill="1" applyBorder="1" applyAlignment="1"/>
    <xf numFmtId="0" fontId="4" fillId="2" borderId="96" xfId="0" applyNumberFormat="1" applyFont="1" applyFill="1" applyBorder="1" applyAlignment="1" applyProtection="1">
      <alignment horizontal="left" shrinkToFit="1"/>
    </xf>
    <xf numFmtId="0" fontId="15" fillId="2" borderId="362" xfId="0" applyFont="1" applyFill="1" applyBorder="1"/>
    <xf numFmtId="0" fontId="3" fillId="2" borderId="362" xfId="0" applyFont="1" applyFill="1" applyBorder="1"/>
    <xf numFmtId="0" fontId="3" fillId="2" borderId="96" xfId="0" applyNumberFormat="1" applyFont="1" applyFill="1" applyBorder="1" applyAlignment="1" applyProtection="1">
      <alignment horizontal="left" shrinkToFit="1"/>
    </xf>
    <xf numFmtId="0" fontId="15" fillId="2" borderId="96" xfId="0" applyFont="1" applyFill="1" applyBorder="1"/>
    <xf numFmtId="0" fontId="4" fillId="2" borderId="362" xfId="0" applyNumberFormat="1" applyFont="1" applyFill="1" applyBorder="1" applyAlignment="1" applyProtection="1"/>
    <xf numFmtId="0" fontId="3" fillId="2" borderId="96" xfId="0" applyFont="1" applyFill="1" applyBorder="1"/>
    <xf numFmtId="0" fontId="15" fillId="2" borderId="378" xfId="0" applyFont="1" applyFill="1" applyBorder="1"/>
    <xf numFmtId="0" fontId="4" fillId="2" borderId="202" xfId="0" applyNumberFormat="1" applyFont="1" applyFill="1" applyBorder="1" applyAlignment="1" applyProtection="1"/>
    <xf numFmtId="49" fontId="4" fillId="2" borderId="203" xfId="0" applyNumberFormat="1" applyFont="1" applyFill="1" applyBorder="1" applyAlignment="1" applyProtection="1">
      <alignment horizontal="left" shrinkToFit="1"/>
    </xf>
    <xf numFmtId="0" fontId="4" fillId="2" borderId="203" xfId="0" applyNumberFormat="1" applyFont="1" applyFill="1" applyBorder="1" applyAlignment="1" applyProtection="1">
      <alignment horizontal="center" shrinkToFit="1"/>
    </xf>
    <xf numFmtId="0" fontId="4" fillId="2" borderId="202" xfId="0" applyNumberFormat="1" applyFont="1" applyFill="1" applyBorder="1" applyAlignment="1" applyProtection="1">
      <alignment horizontal="center"/>
    </xf>
    <xf numFmtId="3" fontId="4" fillId="2" borderId="381" xfId="0" applyNumberFormat="1" applyFont="1" applyFill="1" applyBorder="1" applyAlignment="1" applyProtection="1">
      <alignment horizontal="right" shrinkToFit="1"/>
    </xf>
    <xf numFmtId="9" fontId="4" fillId="2" borderId="412" xfId="0" applyNumberFormat="1" applyFont="1" applyFill="1" applyBorder="1" applyAlignment="1" applyProtection="1">
      <alignment horizontal="center" shrinkToFit="1"/>
    </xf>
    <xf numFmtId="3" fontId="4" fillId="2" borderId="413" xfId="0" applyNumberFormat="1" applyFont="1" applyFill="1" applyBorder="1" applyAlignment="1" applyProtection="1">
      <alignment wrapText="1"/>
    </xf>
    <xf numFmtId="3" fontId="4" fillId="2" borderId="414" xfId="0" applyNumberFormat="1" applyFont="1" applyFill="1" applyBorder="1" applyAlignment="1" applyProtection="1">
      <alignment wrapText="1"/>
    </xf>
    <xf numFmtId="0" fontId="4" fillId="2" borderId="405" xfId="0" applyFont="1" applyFill="1" applyBorder="1"/>
    <xf numFmtId="9" fontId="4" fillId="2" borderId="416" xfId="0" applyNumberFormat="1" applyFont="1" applyFill="1" applyBorder="1" applyAlignment="1" applyProtection="1">
      <alignment horizontal="center" shrinkToFit="1"/>
    </xf>
    <xf numFmtId="0" fontId="4" fillId="2" borderId="417" xfId="0" applyFont="1" applyFill="1" applyBorder="1"/>
    <xf numFmtId="3" fontId="4" fillId="2" borderId="418" xfId="0" applyNumberFormat="1" applyFont="1" applyFill="1" applyBorder="1" applyAlignment="1" applyProtection="1">
      <alignment wrapText="1"/>
    </xf>
    <xf numFmtId="3" fontId="4" fillId="2" borderId="419" xfId="0" applyNumberFormat="1" applyFont="1" applyFill="1" applyBorder="1" applyAlignment="1" applyProtection="1">
      <alignment wrapText="1"/>
    </xf>
    <xf numFmtId="0" fontId="4" fillId="2" borderId="421" xfId="0" applyFont="1" applyFill="1" applyBorder="1"/>
    <xf numFmtId="0" fontId="18" fillId="2" borderId="390" xfId="0" applyNumberFormat="1" applyFont="1" applyFill="1" applyBorder="1" applyAlignment="1" applyProtection="1">
      <alignment horizontal="center" vertical="center" wrapText="1"/>
    </xf>
    <xf numFmtId="0" fontId="19" fillId="2" borderId="405" xfId="0" applyNumberFormat="1" applyFont="1" applyFill="1" applyBorder="1" applyAlignment="1" applyProtection="1">
      <alignment horizontal="center" vertical="center" wrapText="1"/>
    </xf>
    <xf numFmtId="2" fontId="17" fillId="2" borderId="390" xfId="0" applyNumberFormat="1" applyFont="1" applyFill="1" applyBorder="1" applyAlignment="1" applyProtection="1">
      <alignment horizontal="center" wrapText="1" shrinkToFit="1"/>
    </xf>
    <xf numFmtId="0" fontId="2" fillId="2" borderId="121" xfId="0" applyFont="1" applyFill="1" applyBorder="1"/>
    <xf numFmtId="9" fontId="17" fillId="2" borderId="421" xfId="0" applyNumberFormat="1" applyFont="1" applyFill="1" applyBorder="1" applyAlignment="1" applyProtection="1">
      <alignment wrapText="1" shrinkToFit="1"/>
    </xf>
    <xf numFmtId="0" fontId="10" fillId="2" borderId="82" xfId="0" applyFont="1" applyFill="1" applyBorder="1" applyAlignment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1" fillId="2" borderId="0" xfId="0" applyNumberFormat="1" applyFont="1" applyFill="1" applyAlignment="1">
      <alignment horizontal="center"/>
    </xf>
    <xf numFmtId="2" fontId="9" fillId="2" borderId="0" xfId="0" applyNumberFormat="1" applyFont="1" applyFill="1" applyAlignment="1">
      <alignment horizontal="center"/>
    </xf>
    <xf numFmtId="2" fontId="1" fillId="2" borderId="0" xfId="0" applyNumberFormat="1" applyFont="1" applyFill="1" applyBorder="1" applyAlignment="1"/>
    <xf numFmtId="2" fontId="2" fillId="2" borderId="94" xfId="0" applyNumberFormat="1" applyFont="1" applyFill="1" applyBorder="1" applyAlignment="1"/>
    <xf numFmtId="2" fontId="4" fillId="2" borderId="0" xfId="0" applyNumberFormat="1" applyFont="1" applyFill="1" applyAlignment="1">
      <alignment horizontal="center"/>
    </xf>
    <xf numFmtId="2" fontId="2" fillId="2" borderId="0" xfId="0" applyNumberFormat="1" applyFont="1" applyFill="1"/>
    <xf numFmtId="0" fontId="20" fillId="2" borderId="92" xfId="1" applyNumberFormat="1" applyFont="1" applyFill="1" applyBorder="1" applyAlignment="1" applyProtection="1"/>
    <xf numFmtId="3" fontId="4" fillId="2" borderId="376" xfId="0" applyNumberFormat="1" applyFont="1" applyFill="1" applyBorder="1" applyAlignment="1"/>
    <xf numFmtId="3" fontId="3" fillId="2" borderId="19" xfId="0" applyNumberFormat="1" applyFont="1" applyFill="1" applyBorder="1" applyAlignment="1">
      <alignment horizontal="right"/>
    </xf>
    <xf numFmtId="3" fontId="3" fillId="2" borderId="402" xfId="0" applyNumberFormat="1" applyFont="1" applyFill="1" applyBorder="1" applyAlignment="1">
      <alignment horizontal="right"/>
    </xf>
    <xf numFmtId="3" fontId="3" fillId="2" borderId="19" xfId="3" applyNumberFormat="1" applyFont="1" applyFill="1" applyBorder="1" applyAlignment="1">
      <alignment horizontal="right"/>
    </xf>
    <xf numFmtId="3" fontId="3" fillId="2" borderId="16" xfId="0" applyNumberFormat="1" applyFont="1" applyFill="1" applyBorder="1" applyAlignment="1">
      <alignment horizontal="right"/>
    </xf>
    <xf numFmtId="3" fontId="3" fillId="2" borderId="362" xfId="0" applyNumberFormat="1" applyFont="1" applyFill="1" applyBorder="1" applyAlignment="1">
      <alignment horizontal="right"/>
    </xf>
    <xf numFmtId="3" fontId="3" fillId="2" borderId="24" xfId="3" applyNumberFormat="1" applyFont="1" applyFill="1" applyBorder="1" applyAlignment="1">
      <alignment horizontal="right"/>
    </xf>
    <xf numFmtId="3" fontId="4" fillId="2" borderId="390" xfId="0" applyNumberFormat="1" applyFont="1" applyFill="1" applyBorder="1" applyAlignment="1"/>
    <xf numFmtId="3" fontId="4" fillId="2" borderId="420" xfId="0" applyNumberFormat="1" applyFont="1" applyFill="1" applyBorder="1" applyAlignment="1"/>
    <xf numFmtId="3" fontId="4" fillId="2" borderId="415" xfId="0" applyNumberFormat="1" applyFont="1" applyFill="1" applyBorder="1" applyAlignment="1"/>
    <xf numFmtId="0" fontId="4" fillId="2" borderId="417" xfId="0" applyNumberFormat="1" applyFont="1" applyFill="1" applyBorder="1" applyAlignment="1">
      <alignment horizontal="center"/>
    </xf>
    <xf numFmtId="0" fontId="4" fillId="2" borderId="417" xfId="0" applyNumberFormat="1" applyFont="1" applyFill="1" applyBorder="1"/>
    <xf numFmtId="3" fontId="3" fillId="2" borderId="417" xfId="0" applyNumberFormat="1" applyFont="1" applyFill="1" applyBorder="1" applyAlignment="1">
      <alignment horizontal="right"/>
    </xf>
    <xf numFmtId="3" fontId="3" fillId="2" borderId="417" xfId="3" applyNumberFormat="1" applyFont="1" applyFill="1" applyBorder="1" applyAlignment="1">
      <alignment horizontal="right"/>
    </xf>
    <xf numFmtId="0" fontId="2" fillId="2" borderId="395" xfId="0" applyNumberFormat="1" applyFont="1" applyFill="1" applyBorder="1"/>
    <xf numFmtId="0" fontId="2" fillId="2" borderId="395" xfId="0" applyNumberFormat="1" applyFont="1" applyFill="1" applyBorder="1" applyAlignment="1">
      <alignment horizontal="center"/>
    </xf>
    <xf numFmtId="3" fontId="2" fillId="2" borderId="395" xfId="0" applyNumberFormat="1" applyFont="1" applyFill="1" applyBorder="1" applyAlignment="1"/>
    <xf numFmtId="3" fontId="2" fillId="2" borderId="395" xfId="3" applyNumberFormat="1" applyFont="1" applyFill="1" applyBorder="1" applyAlignment="1"/>
    <xf numFmtId="0" fontId="10" fillId="0" borderId="82" xfId="0" applyFont="1" applyBorder="1" applyAlignment="1"/>
    <xf numFmtId="0" fontId="9" fillId="0" borderId="0" xfId="0" applyFont="1" applyAlignment="1">
      <alignment horizontal="center"/>
    </xf>
    <xf numFmtId="0" fontId="4" fillId="2" borderId="359" xfId="0" applyFont="1" applyFill="1" applyBorder="1" applyAlignment="1"/>
    <xf numFmtId="0" fontId="17" fillId="2" borderId="362" xfId="0" applyFont="1" applyFill="1" applyBorder="1" applyAlignment="1"/>
    <xf numFmtId="0" fontId="4" fillId="2" borderId="376" xfId="0" applyFont="1" applyFill="1" applyBorder="1" applyAlignment="1"/>
    <xf numFmtId="0" fontId="4" fillId="2" borderId="362" xfId="0" applyFont="1" applyFill="1" applyBorder="1" applyAlignment="1"/>
    <xf numFmtId="164" fontId="4" fillId="2" borderId="376" xfId="0" applyNumberFormat="1" applyFont="1" applyFill="1" applyBorder="1" applyAlignment="1"/>
    <xf numFmtId="0" fontId="4" fillId="2" borderId="400" xfId="0" applyFont="1" applyFill="1" applyBorder="1" applyAlignment="1"/>
    <xf numFmtId="0" fontId="4" fillId="2" borderId="370" xfId="0" applyFont="1" applyFill="1" applyBorder="1" applyAlignment="1"/>
    <xf numFmtId="0" fontId="4" fillId="2" borderId="183" xfId="0" applyFont="1" applyFill="1" applyBorder="1" applyAlignment="1"/>
    <xf numFmtId="0" fontId="4" fillId="2" borderId="380" xfId="0" applyFont="1" applyFill="1" applyBorder="1" applyAlignment="1"/>
    <xf numFmtId="0" fontId="4" fillId="2" borderId="406" xfId="0" applyFont="1" applyFill="1" applyBorder="1" applyAlignment="1"/>
    <xf numFmtId="0" fontId="4" fillId="2" borderId="407" xfId="0" applyFont="1" applyFill="1" applyBorder="1" applyAlignment="1"/>
    <xf numFmtId="0" fontId="4" fillId="2" borderId="364" xfId="0" applyFont="1" applyFill="1" applyBorder="1" applyAlignment="1"/>
    <xf numFmtId="0" fontId="4" fillId="2" borderId="365" xfId="0" applyFont="1" applyFill="1" applyBorder="1" applyAlignment="1"/>
    <xf numFmtId="0" fontId="15" fillId="2" borderId="370" xfId="0" applyFont="1" applyFill="1" applyBorder="1" applyAlignment="1"/>
    <xf numFmtId="0" fontId="4" fillId="2" borderId="375" xfId="0" applyFont="1" applyFill="1" applyBorder="1" applyAlignment="1"/>
    <xf numFmtId="0" fontId="4" fillId="2" borderId="408" xfId="0" applyFont="1" applyFill="1" applyBorder="1" applyAlignment="1"/>
    <xf numFmtId="0" fontId="4" fillId="2" borderId="136" xfId="0" applyFont="1" applyFill="1" applyBorder="1" applyAlignment="1"/>
    <xf numFmtId="3" fontId="4" fillId="2" borderId="400" xfId="0" applyNumberFormat="1" applyFont="1" applyFill="1" applyBorder="1" applyAlignment="1"/>
    <xf numFmtId="0" fontId="1" fillId="2" borderId="398" xfId="0" applyFont="1" applyFill="1" applyBorder="1" applyAlignment="1">
      <alignment horizontal="center"/>
    </xf>
    <xf numFmtId="3" fontId="4" fillId="2" borderId="422" xfId="0" applyNumberFormat="1" applyFont="1" applyFill="1" applyBorder="1" applyAlignment="1" applyProtection="1">
      <alignment wrapText="1"/>
    </xf>
    <xf numFmtId="3" fontId="4" fillId="2" borderId="423" xfId="0" applyNumberFormat="1" applyFont="1" applyFill="1" applyBorder="1" applyAlignment="1"/>
    <xf numFmtId="0" fontId="4" fillId="2" borderId="423" xfId="0" applyFont="1" applyFill="1" applyBorder="1"/>
    <xf numFmtId="3" fontId="9" fillId="2" borderId="0" xfId="0" applyNumberFormat="1" applyFont="1" applyFill="1"/>
    <xf numFmtId="3" fontId="3" fillId="2" borderId="384" xfId="0" applyNumberFormat="1" applyFont="1" applyFill="1" applyBorder="1" applyAlignment="1" applyProtection="1">
      <alignment horizontal="right" wrapText="1"/>
    </xf>
    <xf numFmtId="0" fontId="17" fillId="2" borderId="421" xfId="0" applyFont="1" applyFill="1" applyBorder="1" applyAlignment="1">
      <alignment horizontal="center" wrapText="1"/>
    </xf>
    <xf numFmtId="0" fontId="4" fillId="2" borderId="121" xfId="0" applyFont="1" applyFill="1" applyBorder="1"/>
    <xf numFmtId="3" fontId="2" fillId="0" borderId="0" xfId="0" applyNumberFormat="1" applyFont="1" applyAlignment="1">
      <alignment horizontal="center"/>
    </xf>
    <xf numFmtId="0" fontId="2" fillId="2" borderId="398" xfId="0" applyFont="1" applyFill="1" applyBorder="1" applyAlignment="1"/>
    <xf numFmtId="0" fontId="2" fillId="2" borderId="397" xfId="0" applyFont="1" applyFill="1" applyBorder="1" applyAlignment="1"/>
    <xf numFmtId="0" fontId="2" fillId="2" borderId="395" xfId="0" applyFont="1" applyFill="1" applyBorder="1" applyAlignment="1"/>
    <xf numFmtId="0" fontId="3" fillId="2" borderId="424" xfId="0" applyFont="1" applyFill="1" applyBorder="1" applyAlignment="1">
      <alignment horizontal="center"/>
    </xf>
    <xf numFmtId="0" fontId="4" fillId="2" borderId="40" xfId="0" applyFont="1" applyFill="1" applyBorder="1"/>
    <xf numFmtId="0" fontId="3" fillId="2" borderId="412" xfId="0" applyNumberFormat="1" applyFont="1" applyFill="1" applyBorder="1" applyAlignment="1" applyProtection="1"/>
    <xf numFmtId="49" fontId="3" fillId="2" borderId="425" xfId="0" applyNumberFormat="1" applyFont="1" applyFill="1" applyBorder="1" applyAlignment="1" applyProtection="1">
      <alignment horizontal="left"/>
    </xf>
    <xf numFmtId="0" fontId="3" fillId="2" borderId="425" xfId="0" applyNumberFormat="1" applyFont="1" applyFill="1" applyBorder="1" applyAlignment="1" applyProtection="1">
      <alignment horizontal="left" shrinkToFit="1"/>
    </xf>
    <xf numFmtId="0" fontId="3" fillId="2" borderId="412" xfId="0" applyNumberFormat="1" applyFont="1" applyFill="1" applyBorder="1" applyAlignment="1" applyProtection="1">
      <alignment horizontal="center"/>
    </xf>
    <xf numFmtId="0" fontId="3" fillId="2" borderId="426" xfId="0" applyFont="1" applyFill="1" applyBorder="1"/>
    <xf numFmtId="3" fontId="3" fillId="2" borderId="424" xfId="0" applyNumberFormat="1" applyFont="1" applyFill="1" applyBorder="1" applyAlignment="1"/>
    <xf numFmtId="3" fontId="16" fillId="2" borderId="424" xfId="0" applyNumberFormat="1" applyFont="1" applyFill="1" applyBorder="1"/>
    <xf numFmtId="0" fontId="0" fillId="2" borderId="395" xfId="0" applyFill="1" applyBorder="1"/>
    <xf numFmtId="0" fontId="4" fillId="2" borderId="412" xfId="0" applyFont="1" applyFill="1" applyBorder="1" applyAlignment="1">
      <alignment horizontal="center"/>
    </xf>
    <xf numFmtId="0" fontId="3" fillId="2" borderId="399" xfId="0" applyNumberFormat="1" applyFont="1" applyFill="1" applyBorder="1" applyAlignment="1" applyProtection="1">
      <alignment shrinkToFit="1"/>
    </xf>
    <xf numFmtId="0" fontId="4" fillId="2" borderId="404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/>
    <xf numFmtId="49" fontId="4" fillId="2" borderId="427" xfId="0" applyNumberFormat="1" applyFont="1" applyFill="1" applyBorder="1" applyAlignment="1" applyProtection="1">
      <alignment horizontal="left" shrinkToFit="1"/>
    </xf>
    <xf numFmtId="0" fontId="4" fillId="2" borderId="405" xfId="0" applyNumberFormat="1" applyFont="1" applyFill="1" applyBorder="1" applyAlignment="1" applyProtection="1">
      <alignment horizontal="left" shrinkToFit="1"/>
    </xf>
    <xf numFmtId="0" fontId="4" fillId="2" borderId="0" xfId="0" applyNumberFormat="1" applyFont="1" applyFill="1" applyBorder="1" applyAlignment="1" applyProtection="1">
      <alignment horizontal="center"/>
    </xf>
    <xf numFmtId="0" fontId="4" fillId="2" borderId="404" xfId="0" applyFont="1" applyFill="1" applyBorder="1"/>
    <xf numFmtId="9" fontId="4" fillId="2" borderId="106" xfId="0" applyNumberFormat="1" applyFont="1" applyFill="1" applyBorder="1" applyAlignment="1">
      <alignment horizontal="center"/>
    </xf>
    <xf numFmtId="3" fontId="3" fillId="2" borderId="414" xfId="0" applyNumberFormat="1" applyFont="1" applyFill="1" applyBorder="1" applyAlignment="1" applyProtection="1">
      <alignment wrapText="1"/>
    </xf>
    <xf numFmtId="3" fontId="3" fillId="2" borderId="428" xfId="0" applyNumberFormat="1" applyFont="1" applyFill="1" applyBorder="1" applyAlignment="1" applyProtection="1">
      <alignment vertical="center" wrapText="1"/>
    </xf>
    <xf numFmtId="0" fontId="4" fillId="2" borderId="394" xfId="0" applyFont="1" applyFill="1" applyBorder="1"/>
    <xf numFmtId="0" fontId="4" fillId="2" borderId="106" xfId="0" applyFont="1" applyFill="1" applyBorder="1" applyAlignment="1">
      <alignment horizontal="center"/>
    </xf>
    <xf numFmtId="0" fontId="4" fillId="2" borderId="429" xfId="0" applyFont="1" applyFill="1" applyBorder="1"/>
    <xf numFmtId="0" fontId="4" fillId="2" borderId="430" xfId="0" applyNumberFormat="1" applyFont="1" applyFill="1" applyBorder="1" applyAlignment="1" applyProtection="1"/>
    <xf numFmtId="0" fontId="4" fillId="2" borderId="431" xfId="0" applyNumberFormat="1" applyFont="1" applyFill="1" applyBorder="1" applyAlignment="1" applyProtection="1"/>
    <xf numFmtId="49" fontId="4" fillId="2" borderId="429" xfId="0" applyNumberFormat="1" applyFont="1" applyFill="1" applyBorder="1" applyAlignment="1" applyProtection="1">
      <alignment horizontal="left" shrinkToFit="1"/>
    </xf>
    <xf numFmtId="0" fontId="4" fillId="2" borderId="432" xfId="0" applyNumberFormat="1" applyFont="1" applyFill="1" applyBorder="1" applyAlignment="1" applyProtection="1">
      <alignment horizontal="left" shrinkToFit="1"/>
    </xf>
    <xf numFmtId="0" fontId="4" fillId="2" borderId="430" xfId="0" applyNumberFormat="1" applyFont="1" applyFill="1" applyBorder="1" applyAlignment="1" applyProtection="1">
      <alignment horizontal="center"/>
    </xf>
    <xf numFmtId="0" fontId="4" fillId="2" borderId="430" xfId="0" applyFont="1" applyFill="1" applyBorder="1"/>
    <xf numFmtId="3" fontId="3" fillId="2" borderId="433" xfId="0" applyNumberFormat="1" applyFont="1" applyFill="1" applyBorder="1" applyAlignment="1" applyProtection="1">
      <alignment wrapText="1"/>
    </xf>
    <xf numFmtId="3" fontId="3" fillId="2" borderId="434" xfId="0" applyNumberFormat="1" applyFont="1" applyFill="1" applyBorder="1" applyAlignment="1" applyProtection="1">
      <alignment vertical="center" wrapText="1"/>
    </xf>
    <xf numFmtId="3" fontId="4" fillId="2" borderId="432" xfId="0" applyNumberFormat="1" applyFont="1" applyFill="1" applyBorder="1"/>
    <xf numFmtId="0" fontId="4" fillId="2" borderId="432" xfId="0" applyFont="1" applyFill="1" applyBorder="1"/>
    <xf numFmtId="0" fontId="4" fillId="2" borderId="394" xfId="0" applyFont="1" applyFill="1" applyBorder="1" applyAlignment="1">
      <alignment horizontal="center"/>
    </xf>
    <xf numFmtId="0" fontId="4" fillId="2" borderId="435" xfId="0" applyFont="1" applyFill="1" applyBorder="1" applyAlignment="1"/>
    <xf numFmtId="0" fontId="4" fillId="2" borderId="435" xfId="0" applyNumberFormat="1" applyFont="1" applyFill="1" applyBorder="1" applyAlignment="1" applyProtection="1"/>
    <xf numFmtId="0" fontId="4" fillId="2" borderId="40" xfId="0" applyNumberFormat="1" applyFont="1" applyFill="1" applyBorder="1" applyAlignment="1" applyProtection="1"/>
    <xf numFmtId="49" fontId="4" fillId="2" borderId="436" xfId="0" applyNumberFormat="1" applyFont="1" applyFill="1" applyBorder="1" applyAlignment="1" applyProtection="1">
      <alignment horizontal="left" shrinkToFit="1"/>
    </xf>
    <xf numFmtId="0" fontId="4" fillId="2" borderId="436" xfId="0" applyNumberFormat="1" applyFont="1" applyFill="1" applyBorder="1" applyAlignment="1" applyProtection="1">
      <alignment horizontal="center" shrinkToFit="1"/>
    </xf>
    <xf numFmtId="0" fontId="4" fillId="2" borderId="437" xfId="0" applyNumberFormat="1" applyFont="1" applyFill="1" applyBorder="1" applyAlignment="1" applyProtection="1">
      <alignment horizontal="center"/>
    </xf>
    <xf numFmtId="0" fontId="17" fillId="2" borderId="438" xfId="0" applyFont="1" applyFill="1" applyBorder="1" applyAlignment="1"/>
    <xf numFmtId="9" fontId="4" fillId="2" borderId="437" xfId="0" applyNumberFormat="1" applyFont="1" applyFill="1" applyBorder="1" applyAlignment="1">
      <alignment horizontal="center"/>
    </xf>
    <xf numFmtId="3" fontId="4" fillId="2" borderId="424" xfId="0" applyNumberFormat="1" applyFont="1" applyFill="1" applyBorder="1" applyAlignment="1"/>
    <xf numFmtId="0" fontId="4" fillId="2" borderId="424" xfId="0" applyFont="1" applyFill="1" applyBorder="1" applyAlignment="1"/>
    <xf numFmtId="0" fontId="4" fillId="2" borderId="395" xfId="0" applyFont="1" applyFill="1" applyBorder="1" applyAlignment="1"/>
    <xf numFmtId="3" fontId="4" fillId="2" borderId="395" xfId="0" applyNumberFormat="1" applyFont="1" applyFill="1" applyBorder="1" applyAlignment="1"/>
    <xf numFmtId="3" fontId="4" fillId="2" borderId="369" xfId="0" applyNumberFormat="1" applyFont="1" applyFill="1" applyBorder="1" applyAlignment="1"/>
    <xf numFmtId="0" fontId="4" fillId="2" borderId="369" xfId="0" applyFont="1" applyFill="1" applyBorder="1"/>
    <xf numFmtId="2" fontId="4" fillId="2" borderId="395" xfId="0" applyNumberFormat="1" applyFont="1" applyFill="1" applyBorder="1"/>
    <xf numFmtId="0" fontId="4" fillId="2" borderId="395" xfId="0" applyFont="1" applyFill="1" applyBorder="1"/>
    <xf numFmtId="0" fontId="2" fillId="2" borderId="403" xfId="0" applyFont="1" applyFill="1" applyBorder="1" applyAlignment="1"/>
    <xf numFmtId="0" fontId="2" fillId="2" borderId="402" xfId="0" applyFont="1" applyFill="1" applyBorder="1" applyAlignment="1"/>
    <xf numFmtId="0" fontId="4" fillId="2" borderId="402" xfId="0" applyFont="1" applyFill="1" applyBorder="1"/>
    <xf numFmtId="0" fontId="4" fillId="2" borderId="439" xfId="0" applyNumberFormat="1" applyFont="1" applyFill="1" applyBorder="1" applyAlignment="1" applyProtection="1"/>
    <xf numFmtId="49" fontId="4" fillId="2" borderId="440" xfId="0" applyNumberFormat="1" applyFont="1" applyFill="1" applyBorder="1" applyAlignment="1" applyProtection="1">
      <alignment horizontal="left" shrinkToFit="1"/>
    </xf>
    <xf numFmtId="0" fontId="4" fillId="2" borderId="441" xfId="0" applyNumberFormat="1" applyFont="1" applyFill="1" applyBorder="1" applyAlignment="1" applyProtection="1">
      <alignment horizontal="left" shrinkToFit="1"/>
    </xf>
    <xf numFmtId="0" fontId="4" fillId="2" borderId="439" xfId="0" applyNumberFormat="1" applyFont="1" applyFill="1" applyBorder="1" applyAlignment="1" applyProtection="1">
      <alignment horizontal="center"/>
    </xf>
    <xf numFmtId="0" fontId="17" fillId="2" borderId="442" xfId="0" applyFont="1" applyFill="1" applyBorder="1"/>
    <xf numFmtId="9" fontId="4" fillId="2" borderId="442" xfId="0" applyNumberFormat="1" applyFont="1" applyFill="1" applyBorder="1" applyAlignment="1">
      <alignment horizontal="center"/>
    </xf>
    <xf numFmtId="3" fontId="3" fillId="2" borderId="443" xfId="0" applyNumberFormat="1" applyFont="1" applyFill="1" applyBorder="1" applyAlignment="1" applyProtection="1">
      <alignment wrapText="1"/>
    </xf>
    <xf numFmtId="3" fontId="4" fillId="2" borderId="444" xfId="0" applyNumberFormat="1" applyFont="1" applyFill="1" applyBorder="1" applyAlignment="1"/>
    <xf numFmtId="0" fontId="4" fillId="2" borderId="444" xfId="0" applyFont="1" applyFill="1" applyBorder="1"/>
    <xf numFmtId="164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2" fontId="2" fillId="2" borderId="19" xfId="0" applyNumberFormat="1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164" fontId="2" fillId="2" borderId="398" xfId="0" applyNumberFormat="1" applyFont="1" applyFill="1" applyBorder="1" applyAlignment="1">
      <alignment horizontal="center" vertical="center" wrapText="1"/>
    </xf>
    <xf numFmtId="164" fontId="2" fillId="2" borderId="397" xfId="0" applyNumberFormat="1" applyFont="1" applyFill="1" applyBorder="1" applyAlignment="1">
      <alignment horizontal="center" vertical="center" wrapText="1"/>
    </xf>
    <xf numFmtId="164" fontId="2" fillId="2" borderId="402" xfId="0" applyNumberFormat="1" applyFont="1" applyFill="1" applyBorder="1" applyAlignment="1">
      <alignment horizontal="center" vertical="center" wrapText="1"/>
    </xf>
    <xf numFmtId="164" fontId="2" fillId="2" borderId="74" xfId="0" applyNumberFormat="1" applyFont="1" applyFill="1" applyBorder="1" applyAlignment="1">
      <alignment horizontal="center" vertical="center" wrapText="1"/>
    </xf>
    <xf numFmtId="2" fontId="14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" fillId="2" borderId="2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2" fontId="1" fillId="2" borderId="19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>
      <alignment horizontal="center" vertical="center" wrapText="1"/>
    </xf>
    <xf numFmtId="2" fontId="1" fillId="2" borderId="345" xfId="0" applyNumberFormat="1" applyFont="1" applyFill="1" applyBorder="1" applyAlignment="1">
      <alignment horizontal="center" vertical="center" wrapText="1"/>
    </xf>
    <xf numFmtId="2" fontId="1" fillId="2" borderId="121" xfId="0" applyNumberFormat="1" applyFont="1" applyFill="1" applyBorder="1" applyAlignment="1">
      <alignment horizontal="center" vertical="center" wrapText="1"/>
    </xf>
    <xf numFmtId="0" fontId="1" fillId="2" borderId="402" xfId="0" applyFont="1" applyFill="1" applyBorder="1" applyAlignment="1">
      <alignment horizontal="center" vertical="center"/>
    </xf>
    <xf numFmtId="0" fontId="1" fillId="2" borderId="12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0" fillId="2" borderId="82" xfId="0" applyFont="1" applyFill="1" applyBorder="1" applyAlignment="1">
      <alignment horizontal="left"/>
    </xf>
    <xf numFmtId="0" fontId="2" fillId="2" borderId="398" xfId="0" applyFont="1" applyFill="1" applyBorder="1" applyAlignment="1">
      <alignment horizontal="center"/>
    </xf>
    <xf numFmtId="0" fontId="2" fillId="2" borderId="379" xfId="0" applyFont="1" applyFill="1" applyBorder="1" applyAlignment="1">
      <alignment horizontal="center"/>
    </xf>
    <xf numFmtId="0" fontId="2" fillId="2" borderId="397" xfId="0" applyFont="1" applyFill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2" fontId="9" fillId="2" borderId="0" xfId="0" applyNumberFormat="1" applyFont="1" applyFill="1" applyAlignment="1">
      <alignment horizontal="center"/>
    </xf>
    <xf numFmtId="0" fontId="2" fillId="2" borderId="39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/>
    </xf>
    <xf numFmtId="0" fontId="2" fillId="2" borderId="44" xfId="0" applyFont="1" applyFill="1" applyBorder="1" applyAlignment="1">
      <alignment horizontal="center"/>
    </xf>
    <xf numFmtId="0" fontId="1" fillId="2" borderId="81" xfId="0" applyFont="1" applyFill="1" applyBorder="1" applyAlignment="1">
      <alignment horizontal="center" vertical="center" wrapText="1"/>
    </xf>
    <xf numFmtId="0" fontId="1" fillId="2" borderId="9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1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1" fillId="2" borderId="345" xfId="0" applyFont="1" applyFill="1" applyBorder="1" applyAlignment="1">
      <alignment horizontal="center" vertical="center"/>
    </xf>
    <xf numFmtId="0" fontId="1" fillId="2" borderId="345" xfId="0" applyFont="1" applyFill="1" applyBorder="1" applyAlignment="1">
      <alignment horizontal="center" vertical="center" wrapText="1"/>
    </xf>
    <xf numFmtId="0" fontId="1" fillId="2" borderId="121" xfId="0" applyFont="1" applyFill="1" applyBorder="1" applyAlignment="1">
      <alignment horizontal="center" vertical="center" wrapText="1"/>
    </xf>
    <xf numFmtId="0" fontId="1" fillId="2" borderId="345" xfId="0" applyNumberFormat="1" applyFont="1" applyFill="1" applyBorder="1" applyAlignment="1">
      <alignment horizontal="center" vertical="center" wrapText="1"/>
    </xf>
    <xf numFmtId="0" fontId="1" fillId="2" borderId="121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right" vertical="center"/>
    </xf>
    <xf numFmtId="0" fontId="1" fillId="2" borderId="398" xfId="0" applyFont="1" applyFill="1" applyBorder="1" applyAlignment="1">
      <alignment horizontal="center"/>
    </xf>
    <xf numFmtId="0" fontId="1" fillId="2" borderId="393" xfId="0" applyFont="1" applyFill="1" applyBorder="1" applyAlignment="1">
      <alignment horizontal="center"/>
    </xf>
    <xf numFmtId="0" fontId="1" fillId="2" borderId="397" xfId="0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2" borderId="53" xfId="0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53" xfId="0" applyFont="1" applyFill="1" applyBorder="1" applyAlignment="1">
      <alignment horizontal="right" vertical="center"/>
    </xf>
    <xf numFmtId="0" fontId="1" fillId="2" borderId="52" xfId="0" applyFont="1" applyFill="1" applyBorder="1" applyAlignment="1">
      <alignment horizontal="right" vertical="center"/>
    </xf>
    <xf numFmtId="0" fontId="1" fillId="2" borderId="54" xfId="0" applyFont="1" applyFill="1" applyBorder="1" applyAlignment="1">
      <alignment horizontal="left" vertical="center"/>
    </xf>
    <xf numFmtId="0" fontId="1" fillId="2" borderId="58" xfId="0" applyFont="1" applyFill="1" applyBorder="1" applyAlignment="1">
      <alignment horizontal="left" vertical="center"/>
    </xf>
    <xf numFmtId="49" fontId="1" fillId="2" borderId="46" xfId="0" applyNumberFormat="1" applyFont="1" applyFill="1" applyBorder="1" applyAlignment="1">
      <alignment horizontal="center" vertical="center"/>
    </xf>
    <xf numFmtId="0" fontId="2" fillId="2" borderId="377" xfId="0" applyFont="1" applyFill="1" applyBorder="1" applyAlignment="1">
      <alignment horizontal="left"/>
    </xf>
    <xf numFmtId="0" fontId="2" fillId="2" borderId="73" xfId="0" applyFont="1" applyFill="1" applyBorder="1" applyAlignment="1">
      <alignment horizontal="left"/>
    </xf>
    <xf numFmtId="0" fontId="1" fillId="2" borderId="401" xfId="0" applyFont="1" applyFill="1" applyBorder="1" applyAlignment="1">
      <alignment horizontal="center" vertical="center"/>
    </xf>
    <xf numFmtId="0" fontId="1" fillId="2" borderId="403" xfId="0" applyFont="1" applyFill="1" applyBorder="1" applyAlignment="1">
      <alignment horizontal="center" vertical="center"/>
    </xf>
    <xf numFmtId="0" fontId="1" fillId="2" borderId="95" xfId="0" applyFont="1" applyFill="1" applyBorder="1" applyAlignment="1">
      <alignment horizontal="center" vertical="center"/>
    </xf>
    <xf numFmtId="0" fontId="1" fillId="2" borderId="74" xfId="0" applyFont="1" applyFill="1" applyBorder="1" applyAlignment="1">
      <alignment horizontal="center" vertical="center"/>
    </xf>
    <xf numFmtId="0" fontId="1" fillId="2" borderId="401" xfId="0" applyFont="1" applyFill="1" applyBorder="1" applyAlignment="1">
      <alignment horizontal="right" vertical="center"/>
    </xf>
    <xf numFmtId="0" fontId="1" fillId="2" borderId="95" xfId="0" applyFont="1" applyFill="1" applyBorder="1" applyAlignment="1">
      <alignment horizontal="right" vertical="center"/>
    </xf>
    <xf numFmtId="0" fontId="1" fillId="2" borderId="403" xfId="0" applyFont="1" applyFill="1" applyBorder="1" applyAlignment="1">
      <alignment horizontal="left" vertical="center"/>
    </xf>
    <xf numFmtId="49" fontId="1" fillId="2" borderId="402" xfId="0" applyNumberFormat="1" applyFont="1" applyFill="1" applyBorder="1" applyAlignment="1">
      <alignment horizontal="center" vertical="center"/>
    </xf>
    <xf numFmtId="49" fontId="1" fillId="2" borderId="74" xfId="0" applyNumberFormat="1" applyFont="1" applyFill="1" applyBorder="1" applyAlignment="1">
      <alignment horizontal="center" vertical="center"/>
    </xf>
    <xf numFmtId="0" fontId="1" fillId="2" borderId="19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_Book1" xfId="1"/>
    <cellStyle name="Normal_Book3" xfId="2"/>
  </cellStyles>
  <dxfs count="0"/>
  <tableStyles count="0" defaultTableStyle="TableStyleMedium9" defaultPivotStyle="PivotStyleLight16"/>
  <colors>
    <mruColors>
      <color rgb="FF99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2</xdr:row>
      <xdr:rowOff>9525</xdr:rowOff>
    </xdr:from>
    <xdr:to>
      <xdr:col>1</xdr:col>
      <xdr:colOff>933450</xdr:colOff>
      <xdr:row>2</xdr:row>
      <xdr:rowOff>9525</xdr:rowOff>
    </xdr:to>
    <xdr:cxnSp macro="">
      <xdr:nvCxnSpPr>
        <xdr:cNvPr id="5" name="Straight Connector 4"/>
        <xdr:cNvCxnSpPr/>
      </xdr:nvCxnSpPr>
      <xdr:spPr>
        <a:xfrm>
          <a:off x="333375" y="409575"/>
          <a:ext cx="13430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9525</xdr:rowOff>
    </xdr:from>
    <xdr:to>
      <xdr:col>2</xdr:col>
      <xdr:colOff>28575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66700" y="409575"/>
          <a:ext cx="14382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9525</xdr:rowOff>
    </xdr:from>
    <xdr:to>
      <xdr:col>1</xdr:col>
      <xdr:colOff>1304925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66700" y="390525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2</xdr:row>
      <xdr:rowOff>19050</xdr:rowOff>
    </xdr:from>
    <xdr:to>
      <xdr:col>1</xdr:col>
      <xdr:colOff>1314450</xdr:colOff>
      <xdr:row>2</xdr:row>
      <xdr:rowOff>20638</xdr:rowOff>
    </xdr:to>
    <xdr:cxnSp macro="">
      <xdr:nvCxnSpPr>
        <xdr:cNvPr id="3" name="Straight Connector 2"/>
        <xdr:cNvCxnSpPr/>
      </xdr:nvCxnSpPr>
      <xdr:spPr>
        <a:xfrm>
          <a:off x="304800" y="419100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180975</xdr:rowOff>
    </xdr:from>
    <xdr:to>
      <xdr:col>1</xdr:col>
      <xdr:colOff>1295400</xdr:colOff>
      <xdr:row>1</xdr:row>
      <xdr:rowOff>182563</xdr:rowOff>
    </xdr:to>
    <xdr:cxnSp macro="">
      <xdr:nvCxnSpPr>
        <xdr:cNvPr id="3" name="Straight Connector 2"/>
        <xdr:cNvCxnSpPr/>
      </xdr:nvCxnSpPr>
      <xdr:spPr>
        <a:xfrm>
          <a:off x="352425" y="381000"/>
          <a:ext cx="13525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2</xdr:row>
      <xdr:rowOff>9525</xdr:rowOff>
    </xdr:from>
    <xdr:to>
      <xdr:col>1</xdr:col>
      <xdr:colOff>1276350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314325" y="409575"/>
          <a:ext cx="13716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opLeftCell="A19" workbookViewId="0">
      <selection activeCell="G24" sqref="G24:H24"/>
    </sheetView>
  </sheetViews>
  <sheetFormatPr defaultRowHeight="15"/>
  <cols>
    <col min="1" max="1" width="11.140625" customWidth="1"/>
    <col min="2" max="2" width="28.85546875" customWidth="1"/>
    <col min="3" max="3" width="13.85546875" style="35" customWidth="1"/>
    <col min="4" max="4" width="17.85546875" style="35" customWidth="1"/>
    <col min="5" max="5" width="11.7109375" style="35" customWidth="1"/>
    <col min="6" max="6" width="17.42578125" style="35" customWidth="1"/>
    <col min="7" max="7" width="15.42578125" style="35" customWidth="1"/>
    <col min="8" max="8" width="17.28515625" style="910" customWidth="1"/>
    <col min="9" max="9" width="23.140625" style="40" customWidth="1"/>
    <col min="10" max="10" width="20.7109375" customWidth="1"/>
  </cols>
  <sheetData>
    <row r="1" spans="1:10" ht="15.75">
      <c r="A1" s="2" t="s">
        <v>32</v>
      </c>
      <c r="B1" s="2"/>
      <c r="C1" s="2"/>
      <c r="D1" s="2"/>
      <c r="E1" s="2"/>
      <c r="F1" s="2"/>
      <c r="G1" s="2"/>
      <c r="H1" s="905"/>
    </row>
    <row r="2" spans="1:10" ht="15.75">
      <c r="A2" s="15" t="s">
        <v>378</v>
      </c>
      <c r="B2" s="15"/>
      <c r="C2" s="15"/>
      <c r="D2" s="15"/>
      <c r="E2" s="15"/>
      <c r="F2" s="15"/>
      <c r="G2" s="15"/>
      <c r="H2" s="905"/>
    </row>
    <row r="3" spans="1:10" ht="25.5" customHeight="1">
      <c r="A3" s="1113" t="s">
        <v>1440</v>
      </c>
      <c r="B3" s="1113"/>
      <c r="C3" s="1113"/>
      <c r="D3" s="1113"/>
      <c r="E3" s="1113"/>
      <c r="F3" s="1113"/>
      <c r="G3" s="1113"/>
      <c r="H3" s="1113"/>
      <c r="I3" s="37"/>
      <c r="J3" s="37"/>
    </row>
    <row r="4" spans="1:10" ht="15.75">
      <c r="A4" s="1113" t="s">
        <v>478</v>
      </c>
      <c r="B4" s="1113"/>
      <c r="C4" s="1113"/>
      <c r="D4" s="1113"/>
      <c r="E4" s="1113"/>
      <c r="F4" s="1113"/>
      <c r="G4" s="1113"/>
      <c r="H4" s="1113"/>
      <c r="I4" s="195"/>
      <c r="J4" s="37"/>
    </row>
    <row r="5" spans="1:10" ht="15.75">
      <c r="A5" s="1114" t="s">
        <v>1442</v>
      </c>
      <c r="B5" s="1114"/>
      <c r="C5" s="1114"/>
      <c r="D5" s="1114"/>
      <c r="E5" s="1114"/>
      <c r="F5" s="1114"/>
      <c r="G5" s="1114"/>
      <c r="H5" s="1114"/>
      <c r="I5" s="196"/>
      <c r="J5" s="38"/>
    </row>
    <row r="6" spans="1:10" ht="15.75">
      <c r="A6" s="27"/>
      <c r="B6" s="27"/>
      <c r="C6" s="33"/>
      <c r="D6" s="33"/>
      <c r="E6" s="33"/>
      <c r="F6" s="33"/>
      <c r="G6" s="1117" t="s">
        <v>1417</v>
      </c>
      <c r="H6" s="1117"/>
    </row>
    <row r="7" spans="1:10" ht="6.75" customHeight="1">
      <c r="A7" s="2"/>
      <c r="B7" s="2"/>
      <c r="C7" s="32"/>
      <c r="D7" s="32"/>
      <c r="E7" s="32"/>
      <c r="F7" s="32"/>
      <c r="G7" s="32"/>
      <c r="H7" s="905"/>
    </row>
    <row r="8" spans="1:10" ht="46.5" customHeight="1">
      <c r="A8" s="1115" t="s">
        <v>0</v>
      </c>
      <c r="B8" s="1115" t="s">
        <v>345</v>
      </c>
      <c r="C8" s="1107" t="s">
        <v>346</v>
      </c>
      <c r="D8" s="1108"/>
      <c r="E8" s="1107" t="s">
        <v>347</v>
      </c>
      <c r="F8" s="1108"/>
      <c r="G8" s="1109" t="s">
        <v>1426</v>
      </c>
      <c r="H8" s="1105" t="s">
        <v>1425</v>
      </c>
    </row>
    <row r="9" spans="1:10" ht="32.25" customHeight="1">
      <c r="A9" s="1116"/>
      <c r="B9" s="1116"/>
      <c r="C9" s="34" t="s">
        <v>348</v>
      </c>
      <c r="D9" s="904" t="s">
        <v>1423</v>
      </c>
      <c r="E9" s="34" t="s">
        <v>348</v>
      </c>
      <c r="F9" s="34" t="s">
        <v>1424</v>
      </c>
      <c r="G9" s="1110"/>
      <c r="H9" s="1106"/>
    </row>
    <row r="10" spans="1:10" s="18" customFormat="1" ht="26.25" customHeight="1">
      <c r="A10" s="28">
        <v>1</v>
      </c>
      <c r="B10" s="29" t="s">
        <v>349</v>
      </c>
      <c r="C10" s="991">
        <v>279</v>
      </c>
      <c r="D10" s="992">
        <v>1374952224</v>
      </c>
      <c r="E10" s="991">
        <v>4</v>
      </c>
      <c r="F10" s="991">
        <v>9779090</v>
      </c>
      <c r="G10" s="992">
        <f>C10+E10</f>
        <v>283</v>
      </c>
      <c r="H10" s="993">
        <f>D10+F10</f>
        <v>1384731314</v>
      </c>
      <c r="I10" s="39"/>
    </row>
    <row r="11" spans="1:10" s="18" customFormat="1" ht="26.25" customHeight="1">
      <c r="A11" s="30">
        <v>2</v>
      </c>
      <c r="B11" s="31" t="s">
        <v>350</v>
      </c>
      <c r="C11" s="994">
        <v>26</v>
      </c>
      <c r="D11" s="995">
        <v>134633009</v>
      </c>
      <c r="E11" s="995">
        <v>1</v>
      </c>
      <c r="F11" s="995">
        <v>2207804</v>
      </c>
      <c r="G11" s="995">
        <f>C11+E11</f>
        <v>27</v>
      </c>
      <c r="H11" s="996">
        <f>D11+F11</f>
        <v>136840813</v>
      </c>
      <c r="I11" s="39"/>
      <c r="J11" s="39"/>
    </row>
    <row r="12" spans="1:10" s="18" customFormat="1" ht="26.25" customHeight="1">
      <c r="A12" s="30">
        <v>3</v>
      </c>
      <c r="B12" s="31" t="s">
        <v>351</v>
      </c>
      <c r="C12" s="994">
        <v>14</v>
      </c>
      <c r="D12" s="995">
        <v>68413378</v>
      </c>
      <c r="E12" s="995">
        <v>2</v>
      </c>
      <c r="F12" s="995">
        <v>4579315</v>
      </c>
      <c r="G12" s="995">
        <f t="shared" ref="G12:G14" si="0">C12+E12</f>
        <v>16</v>
      </c>
      <c r="H12" s="996">
        <f t="shared" ref="H12:H14" si="1">D12+F12</f>
        <v>72992693</v>
      </c>
      <c r="I12" s="39"/>
      <c r="J12" s="39"/>
    </row>
    <row r="13" spans="1:10" s="39" customFormat="1" ht="26.25" customHeight="1">
      <c r="A13" s="193">
        <v>4</v>
      </c>
      <c r="B13" s="36" t="s">
        <v>353</v>
      </c>
      <c r="C13" s="994">
        <v>57</v>
      </c>
      <c r="D13" s="995">
        <v>339485659</v>
      </c>
      <c r="E13" s="995">
        <v>3</v>
      </c>
      <c r="F13" s="995">
        <v>8300419</v>
      </c>
      <c r="G13" s="995">
        <f t="shared" si="0"/>
        <v>60</v>
      </c>
      <c r="H13" s="996">
        <f t="shared" si="1"/>
        <v>347786078</v>
      </c>
    </row>
    <row r="14" spans="1:10" s="18" customFormat="1" ht="26.25" customHeight="1">
      <c r="A14" s="1000">
        <v>5</v>
      </c>
      <c r="B14" s="1001" t="s">
        <v>354</v>
      </c>
      <c r="C14" s="1002">
        <v>17</v>
      </c>
      <c r="D14" s="1002">
        <v>82905152</v>
      </c>
      <c r="E14" s="1002">
        <v>0</v>
      </c>
      <c r="F14" s="1002">
        <v>0</v>
      </c>
      <c r="G14" s="1002">
        <f t="shared" si="0"/>
        <v>17</v>
      </c>
      <c r="H14" s="1003">
        <f t="shared" si="1"/>
        <v>82905152</v>
      </c>
      <c r="I14" s="205"/>
      <c r="J14" s="39"/>
    </row>
    <row r="15" spans="1:10" s="89" customFormat="1" ht="26.25" customHeight="1">
      <c r="A15" s="1004"/>
      <c r="B15" s="1005" t="s">
        <v>1418</v>
      </c>
      <c r="C15" s="1006">
        <f t="shared" ref="C15" si="2">SUM(C10:C14)</f>
        <v>393</v>
      </c>
      <c r="D15" s="1006">
        <f>SUM(D10:D14)</f>
        <v>2000389422</v>
      </c>
      <c r="E15" s="1006">
        <f>SUM(E10:E14)</f>
        <v>10</v>
      </c>
      <c r="F15" s="1006">
        <f>SUM(F10:F14)</f>
        <v>24866628</v>
      </c>
      <c r="G15" s="1006">
        <f>SUM(G10:G14)</f>
        <v>403</v>
      </c>
      <c r="H15" s="1007">
        <f>SUM(H10:H14)</f>
        <v>2025256050</v>
      </c>
      <c r="I15" s="188"/>
    </row>
    <row r="16" spans="1:10" ht="15.75" customHeight="1">
      <c r="H16" s="40"/>
      <c r="J16" s="40"/>
    </row>
    <row r="17" spans="1:9" s="135" customFormat="1" ht="15.75" customHeight="1">
      <c r="A17" s="189"/>
      <c r="B17" s="198" t="s">
        <v>1429</v>
      </c>
      <c r="C17" s="199"/>
      <c r="D17" s="199"/>
      <c r="E17" s="199"/>
      <c r="F17" s="199"/>
      <c r="G17" s="199"/>
      <c r="H17" s="906"/>
      <c r="I17" s="194"/>
    </row>
    <row r="18" spans="1:9" s="135" customFormat="1" ht="15.75">
      <c r="A18" s="200"/>
      <c r="B18" s="189" t="s">
        <v>1428</v>
      </c>
      <c r="C18" s="198"/>
      <c r="D18" s="198"/>
      <c r="E18" s="198"/>
      <c r="F18" s="198"/>
      <c r="G18" s="198"/>
      <c r="H18" s="906"/>
      <c r="I18" s="194"/>
    </row>
    <row r="19" spans="1:9" ht="15.75">
      <c r="A19" s="6"/>
      <c r="B19" s="6"/>
      <c r="C19" s="197"/>
      <c r="D19" s="197"/>
      <c r="E19" s="197"/>
      <c r="F19" s="197"/>
      <c r="G19" s="197"/>
      <c r="H19" s="907"/>
    </row>
    <row r="20" spans="1:9" s="201" customFormat="1" ht="16.5">
      <c r="A20" s="1104" t="s">
        <v>475</v>
      </c>
      <c r="B20" s="1104"/>
      <c r="C20" s="1103" t="s">
        <v>477</v>
      </c>
      <c r="D20" s="1103"/>
      <c r="E20" s="1103"/>
      <c r="F20" s="1103"/>
      <c r="G20" s="1111" t="s">
        <v>473</v>
      </c>
      <c r="H20" s="1111"/>
      <c r="I20" s="203"/>
    </row>
    <row r="21" spans="1:9" s="201" customFormat="1" ht="16.5">
      <c r="A21" s="206"/>
      <c r="B21" s="206"/>
      <c r="C21" s="1103" t="s">
        <v>470</v>
      </c>
      <c r="D21" s="1103"/>
      <c r="E21" s="1103"/>
      <c r="F21" s="1103"/>
      <c r="G21" s="1111" t="s">
        <v>474</v>
      </c>
      <c r="H21" s="1111"/>
      <c r="I21" s="203"/>
    </row>
    <row r="22" spans="1:9" s="201" customFormat="1" ht="16.5">
      <c r="A22" s="206"/>
      <c r="B22" s="206"/>
      <c r="C22" s="207"/>
      <c r="D22" s="207"/>
      <c r="E22" s="207"/>
      <c r="F22" s="207"/>
      <c r="G22" s="207"/>
      <c r="H22" s="908"/>
      <c r="I22" s="203"/>
    </row>
    <row r="23" spans="1:9" s="201" customFormat="1" ht="16.5">
      <c r="A23" s="206"/>
      <c r="B23" s="206"/>
      <c r="C23" s="207"/>
      <c r="D23" s="207"/>
      <c r="E23" s="207"/>
      <c r="F23" s="207"/>
      <c r="G23" s="207"/>
      <c r="H23" s="908"/>
      <c r="I23" s="203"/>
    </row>
    <row r="24" spans="1:9" s="201" customFormat="1" ht="16.5">
      <c r="A24" s="206"/>
      <c r="B24" s="206"/>
      <c r="C24" s="207"/>
      <c r="D24" s="207"/>
      <c r="E24" s="207"/>
      <c r="F24" s="207"/>
      <c r="G24" s="1112" t="s">
        <v>1443</v>
      </c>
      <c r="H24" s="1112"/>
      <c r="I24" s="203"/>
    </row>
    <row r="25" spans="1:9" s="201" customFormat="1" ht="16.5">
      <c r="A25" s="206"/>
      <c r="B25" s="206"/>
      <c r="C25" s="207"/>
      <c r="D25" s="207"/>
      <c r="E25" s="207"/>
      <c r="F25" s="207"/>
      <c r="G25" s="207"/>
      <c r="H25" s="908"/>
      <c r="I25" s="203"/>
    </row>
    <row r="26" spans="1:9" s="201" customFormat="1" ht="16.5">
      <c r="A26" s="206"/>
      <c r="B26" s="206"/>
      <c r="C26" s="207"/>
      <c r="D26" s="207"/>
      <c r="E26" s="207"/>
      <c r="F26" s="207"/>
      <c r="G26" s="207"/>
      <c r="H26" s="908"/>
      <c r="I26" s="203"/>
    </row>
    <row r="27" spans="1:9" s="201" customFormat="1" ht="16.5">
      <c r="A27" s="206"/>
      <c r="B27" s="206"/>
      <c r="C27" s="207"/>
      <c r="D27" s="207"/>
      <c r="E27" s="207"/>
      <c r="F27" s="207"/>
      <c r="G27" s="207"/>
      <c r="H27" s="908"/>
      <c r="I27" s="203"/>
    </row>
    <row r="28" spans="1:9" s="201" customFormat="1" ht="16.5">
      <c r="A28" s="1104" t="s">
        <v>471</v>
      </c>
      <c r="B28" s="1104"/>
      <c r="C28" s="1103" t="s">
        <v>476</v>
      </c>
      <c r="D28" s="1103"/>
      <c r="E28" s="1103"/>
      <c r="F28" s="1103"/>
      <c r="G28" s="1111" t="s">
        <v>1430</v>
      </c>
      <c r="H28" s="1111"/>
      <c r="I28" s="203"/>
    </row>
    <row r="29" spans="1:9" s="201" customFormat="1" ht="14.25">
      <c r="C29" s="202"/>
      <c r="D29" s="202"/>
      <c r="E29" s="202"/>
      <c r="F29" s="202"/>
      <c r="G29" s="202"/>
      <c r="H29" s="909"/>
      <c r="I29" s="203"/>
    </row>
  </sheetData>
  <mergeCells count="19">
    <mergeCell ref="A3:H3"/>
    <mergeCell ref="A4:H4"/>
    <mergeCell ref="A5:H5"/>
    <mergeCell ref="A8:A9"/>
    <mergeCell ref="B8:B9"/>
    <mergeCell ref="G6:H6"/>
    <mergeCell ref="C28:F28"/>
    <mergeCell ref="A20:B20"/>
    <mergeCell ref="A28:B28"/>
    <mergeCell ref="H8:H9"/>
    <mergeCell ref="C20:F20"/>
    <mergeCell ref="C21:F21"/>
    <mergeCell ref="C8:D8"/>
    <mergeCell ref="E8:F8"/>
    <mergeCell ref="G8:G9"/>
    <mergeCell ref="G20:H20"/>
    <mergeCell ref="G21:H21"/>
    <mergeCell ref="G28:H28"/>
    <mergeCell ref="G24:H24"/>
  </mergeCells>
  <pageMargins left="0.84" right="0.26" top="0.27" bottom="0.32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AA308"/>
  <sheetViews>
    <sheetView topLeftCell="C296" zoomScaleSheetLayoutView="100" workbookViewId="0">
      <selection activeCell="O292" sqref="O292"/>
    </sheetView>
  </sheetViews>
  <sheetFormatPr defaultRowHeight="15.75"/>
  <cols>
    <col min="1" max="1" width="4.28515625" style="2" customWidth="1"/>
    <col min="2" max="2" width="20.140625" style="2" customWidth="1"/>
    <col min="3" max="3" width="20.5703125" style="2" customWidth="1"/>
    <col min="4" max="4" width="7.7109375" style="2" customWidth="1"/>
    <col min="5" max="5" width="12" style="13" customWidth="1"/>
    <col min="6" max="6" width="7.140625" style="2" customWidth="1"/>
    <col min="7" max="7" width="8.140625" style="14" customWidth="1"/>
    <col min="8" max="8" width="17.140625" style="2" customWidth="1"/>
    <col min="9" max="9" width="10.7109375" style="14" customWidth="1"/>
    <col min="10" max="10" width="16.5703125" style="987" customWidth="1"/>
    <col min="11" max="12" width="15.5703125" style="905" customWidth="1"/>
    <col min="13" max="13" width="10.85546875" style="2" customWidth="1"/>
    <col min="14" max="16384" width="9.140625" style="2"/>
  </cols>
  <sheetData>
    <row r="1" spans="1:13" s="1" customFormat="1">
      <c r="A1" s="1" t="s">
        <v>31</v>
      </c>
      <c r="C1" s="8"/>
      <c r="E1" s="9"/>
      <c r="G1" s="8"/>
      <c r="I1" s="8"/>
      <c r="J1" s="981"/>
      <c r="K1" s="982"/>
      <c r="L1" s="982"/>
    </row>
    <row r="2" spans="1:13" s="1" customFormat="1">
      <c r="A2" s="10" t="s">
        <v>378</v>
      </c>
      <c r="B2" s="10"/>
      <c r="C2" s="8"/>
      <c r="E2" s="9"/>
      <c r="G2" s="8"/>
      <c r="I2" s="8"/>
      <c r="J2" s="981"/>
      <c r="K2" s="982"/>
      <c r="L2" s="982"/>
    </row>
    <row r="3" spans="1:13" s="1" customFormat="1" ht="10.5" customHeight="1">
      <c r="A3" s="11"/>
      <c r="B3" s="11"/>
      <c r="C3" s="11"/>
      <c r="D3" s="11"/>
      <c r="E3" s="12"/>
      <c r="F3" s="11"/>
      <c r="G3" s="670"/>
      <c r="H3" s="11"/>
      <c r="I3" s="670"/>
      <c r="J3" s="983"/>
      <c r="K3" s="982"/>
      <c r="L3" s="982"/>
    </row>
    <row r="4" spans="1:13" s="1" customFormat="1">
      <c r="A4" s="1118" t="s">
        <v>1435</v>
      </c>
      <c r="B4" s="1118"/>
      <c r="C4" s="1118"/>
      <c r="D4" s="1118"/>
      <c r="E4" s="1118"/>
      <c r="F4" s="1118"/>
      <c r="G4" s="1118"/>
      <c r="H4" s="1118"/>
      <c r="I4" s="1118"/>
      <c r="J4" s="1118"/>
      <c r="K4" s="1118"/>
      <c r="L4" s="1118"/>
      <c r="M4" s="1118"/>
    </row>
    <row r="5" spans="1:13" s="1" customFormat="1">
      <c r="A5" s="1113" t="s">
        <v>479</v>
      </c>
      <c r="B5" s="1113"/>
      <c r="C5" s="1113"/>
      <c r="D5" s="1113"/>
      <c r="E5" s="1113"/>
      <c r="F5" s="1113"/>
      <c r="G5" s="1113"/>
      <c r="H5" s="1113"/>
      <c r="I5" s="1113"/>
      <c r="J5" s="1113"/>
      <c r="K5" s="1113"/>
      <c r="L5" s="1113"/>
      <c r="M5" s="1113"/>
    </row>
    <row r="6" spans="1:13" s="1" customFormat="1">
      <c r="A6" s="1119" t="s">
        <v>1442</v>
      </c>
      <c r="B6" s="1119"/>
      <c r="C6" s="1119"/>
      <c r="D6" s="1119"/>
      <c r="E6" s="1119"/>
      <c r="F6" s="1119"/>
      <c r="G6" s="1119"/>
      <c r="H6" s="1119"/>
      <c r="I6" s="1119"/>
      <c r="J6" s="1119"/>
      <c r="K6" s="1119"/>
      <c r="L6" s="1119"/>
      <c r="M6" s="1119"/>
    </row>
    <row r="7" spans="1:13" s="1" customFormat="1" ht="18" customHeight="1">
      <c r="A7" s="669"/>
      <c r="B7" s="669"/>
      <c r="C7" s="669"/>
      <c r="D7" s="669"/>
      <c r="E7" s="43"/>
      <c r="F7" s="669"/>
      <c r="G7" s="669"/>
      <c r="H7" s="669"/>
      <c r="I7" s="669"/>
      <c r="J7" s="984"/>
      <c r="K7" s="982"/>
      <c r="L7" s="1130" t="s">
        <v>1417</v>
      </c>
      <c r="M7" s="1130"/>
    </row>
    <row r="8" spans="1:13" s="1" customFormat="1" ht="7.5" customHeight="1">
      <c r="A8" s="146"/>
      <c r="B8" s="146"/>
      <c r="C8" s="146"/>
      <c r="D8" s="146"/>
      <c r="E8" s="218"/>
      <c r="F8" s="146"/>
      <c r="G8" s="146"/>
      <c r="H8" s="146"/>
      <c r="I8" s="146"/>
      <c r="J8" s="985"/>
      <c r="K8" s="982"/>
      <c r="L8" s="982"/>
    </row>
    <row r="9" spans="1:13" ht="31.5" customHeight="1">
      <c r="A9" s="1120" t="s">
        <v>0</v>
      </c>
      <c r="B9" s="1122" t="s">
        <v>1</v>
      </c>
      <c r="C9" s="1124" t="s">
        <v>2</v>
      </c>
      <c r="D9" s="1126" t="s">
        <v>3</v>
      </c>
      <c r="E9" s="1128" t="s">
        <v>4</v>
      </c>
      <c r="F9" s="1122" t="s">
        <v>5</v>
      </c>
      <c r="G9" s="1120" t="s">
        <v>6</v>
      </c>
      <c r="H9" s="1137"/>
      <c r="I9" s="1139" t="s">
        <v>352</v>
      </c>
      <c r="J9" s="1131" t="s">
        <v>1406</v>
      </c>
      <c r="K9" s="1133" t="s">
        <v>1407</v>
      </c>
      <c r="L9" s="1133" t="s">
        <v>1408</v>
      </c>
      <c r="M9" s="1135" t="s">
        <v>30</v>
      </c>
    </row>
    <row r="10" spans="1:13" ht="31.5" customHeight="1">
      <c r="A10" s="1121"/>
      <c r="B10" s="1123"/>
      <c r="C10" s="1125"/>
      <c r="D10" s="1127"/>
      <c r="E10" s="1129"/>
      <c r="F10" s="1123"/>
      <c r="G10" s="1121"/>
      <c r="H10" s="1138"/>
      <c r="I10" s="1140"/>
      <c r="J10" s="1132"/>
      <c r="K10" s="1134"/>
      <c r="L10" s="1134"/>
      <c r="M10" s="1136"/>
    </row>
    <row r="11" spans="1:13" ht="19.5" customHeight="1">
      <c r="A11" s="143" t="s">
        <v>339</v>
      </c>
      <c r="B11" s="144" t="s">
        <v>335</v>
      </c>
      <c r="C11" s="145"/>
      <c r="D11" s="145"/>
      <c r="E11" s="219"/>
      <c r="F11" s="145"/>
      <c r="G11" s="145"/>
      <c r="H11" s="145"/>
      <c r="I11" s="145"/>
      <c r="J11" s="986"/>
      <c r="K11" s="1089"/>
      <c r="L11" s="1089"/>
      <c r="M11" s="1090"/>
    </row>
    <row r="12" spans="1:13" ht="21.75" customHeight="1">
      <c r="A12" s="945">
        <v>1</v>
      </c>
      <c r="B12" s="947" t="s">
        <v>88</v>
      </c>
      <c r="C12" s="106" t="s">
        <v>12</v>
      </c>
      <c r="D12" s="47" t="s">
        <v>64</v>
      </c>
      <c r="E12" s="107" t="s">
        <v>89</v>
      </c>
      <c r="F12" s="108" t="s">
        <v>355</v>
      </c>
      <c r="G12" s="109" t="s">
        <v>19</v>
      </c>
      <c r="H12" s="106" t="s">
        <v>20</v>
      </c>
      <c r="I12" s="823">
        <v>1</v>
      </c>
      <c r="J12" s="940">
        <f>3816000/5</f>
        <v>763200</v>
      </c>
      <c r="K12" s="916">
        <v>3831537.6</v>
      </c>
      <c r="L12" s="1087">
        <f>J12+K12</f>
        <v>4594737.5999999996</v>
      </c>
      <c r="M12" s="1088"/>
    </row>
    <row r="13" spans="1:13" ht="21.75" customHeight="1">
      <c r="A13" s="945">
        <v>2</v>
      </c>
      <c r="B13" s="948" t="s">
        <v>91</v>
      </c>
      <c r="C13" s="106" t="s">
        <v>92</v>
      </c>
      <c r="D13" s="47" t="s">
        <v>34</v>
      </c>
      <c r="E13" s="107" t="s">
        <v>93</v>
      </c>
      <c r="F13" s="108" t="s">
        <v>356</v>
      </c>
      <c r="G13" s="109" t="s">
        <v>19</v>
      </c>
      <c r="H13" s="106" t="s">
        <v>84</v>
      </c>
      <c r="I13" s="823">
        <v>1</v>
      </c>
      <c r="J13" s="941">
        <f>4212000/5</f>
        <v>842400</v>
      </c>
      <c r="K13" s="942">
        <v>3395937.6</v>
      </c>
      <c r="L13" s="997">
        <f>J13+K13</f>
        <v>4238337.5999999996</v>
      </c>
      <c r="M13" s="971"/>
    </row>
    <row r="14" spans="1:13" ht="21.75" customHeight="1">
      <c r="A14" s="945">
        <v>3</v>
      </c>
      <c r="B14" s="949" t="s">
        <v>95</v>
      </c>
      <c r="C14" s="91" t="s">
        <v>40</v>
      </c>
      <c r="D14" s="110" t="s">
        <v>96</v>
      </c>
      <c r="E14" s="92" t="s">
        <v>97</v>
      </c>
      <c r="F14" s="111" t="s">
        <v>357</v>
      </c>
      <c r="G14" s="93" t="s">
        <v>19</v>
      </c>
      <c r="H14" s="91" t="s">
        <v>98</v>
      </c>
      <c r="I14" s="823">
        <v>1</v>
      </c>
      <c r="J14" s="912">
        <f>3816000/5</f>
        <v>763200</v>
      </c>
      <c r="K14" s="942">
        <v>3831537.6</v>
      </c>
      <c r="L14" s="997">
        <f t="shared" ref="L14:L16" si="0">J14+K14</f>
        <v>4594737.5999999996</v>
      </c>
      <c r="M14" s="971"/>
    </row>
    <row r="15" spans="1:13" ht="21.75" customHeight="1">
      <c r="A15" s="945">
        <v>4</v>
      </c>
      <c r="B15" s="950" t="s">
        <v>99</v>
      </c>
      <c r="C15" s="91" t="s">
        <v>100</v>
      </c>
      <c r="D15" s="110" t="s">
        <v>66</v>
      </c>
      <c r="E15" s="112" t="s">
        <v>101</v>
      </c>
      <c r="F15" s="111" t="s">
        <v>357</v>
      </c>
      <c r="G15" s="93" t="s">
        <v>19</v>
      </c>
      <c r="H15" s="91" t="s">
        <v>36</v>
      </c>
      <c r="I15" s="823">
        <v>1</v>
      </c>
      <c r="J15" s="912">
        <f>3348000/5</f>
        <v>669600</v>
      </c>
      <c r="K15" s="942">
        <v>4346337.5999999996</v>
      </c>
      <c r="L15" s="997">
        <f t="shared" si="0"/>
        <v>5015937.5999999996</v>
      </c>
      <c r="M15" s="971"/>
    </row>
    <row r="16" spans="1:13" ht="21.75" customHeight="1">
      <c r="A16" s="945">
        <v>5</v>
      </c>
      <c r="B16" s="894" t="s">
        <v>412</v>
      </c>
      <c r="C16" s="106" t="s">
        <v>359</v>
      </c>
      <c r="D16" s="47" t="s">
        <v>49</v>
      </c>
      <c r="E16" s="192" t="s">
        <v>413</v>
      </c>
      <c r="F16" s="108" t="s">
        <v>357</v>
      </c>
      <c r="G16" s="109" t="s">
        <v>19</v>
      </c>
      <c r="H16" s="106" t="s">
        <v>468</v>
      </c>
      <c r="I16" s="823">
        <v>1</v>
      </c>
      <c r="J16" s="912">
        <f>3348000/5</f>
        <v>669600</v>
      </c>
      <c r="K16" s="942">
        <v>4346337.5999999996</v>
      </c>
      <c r="L16" s="997">
        <f t="shared" si="0"/>
        <v>5015937.5999999996</v>
      </c>
      <c r="M16" s="971"/>
    </row>
    <row r="17" spans="1:13" ht="21.75" customHeight="1">
      <c r="A17" s="945">
        <v>6</v>
      </c>
      <c r="B17" s="894" t="s">
        <v>105</v>
      </c>
      <c r="C17" s="106" t="s">
        <v>106</v>
      </c>
      <c r="D17" s="47" t="s">
        <v>48</v>
      </c>
      <c r="E17" s="107" t="s">
        <v>107</v>
      </c>
      <c r="F17" s="108" t="s">
        <v>358</v>
      </c>
      <c r="G17" s="109" t="s">
        <v>19</v>
      </c>
      <c r="H17" s="106" t="s">
        <v>312</v>
      </c>
      <c r="I17" s="823">
        <v>1</v>
      </c>
      <c r="J17" s="912">
        <f>3951216/5+540000</f>
        <v>1330243.2</v>
      </c>
      <c r="K17" s="942">
        <v>3682800</v>
      </c>
      <c r="L17" s="997">
        <f>J17+K17</f>
        <v>5013043.2000000002</v>
      </c>
      <c r="M17" s="971"/>
    </row>
    <row r="18" spans="1:13" s="1" customFormat="1" ht="21.75" customHeight="1">
      <c r="A18" s="945">
        <v>7</v>
      </c>
      <c r="B18" s="948" t="s">
        <v>110</v>
      </c>
      <c r="C18" s="106" t="s">
        <v>111</v>
      </c>
      <c r="D18" s="47" t="s">
        <v>112</v>
      </c>
      <c r="E18" s="107" t="s">
        <v>113</v>
      </c>
      <c r="F18" s="108" t="s">
        <v>358</v>
      </c>
      <c r="G18" s="109" t="s">
        <v>19</v>
      </c>
      <c r="H18" s="106" t="s">
        <v>114</v>
      </c>
      <c r="I18" s="823">
        <v>1</v>
      </c>
      <c r="J18" s="912">
        <f>3816000/5</f>
        <v>763200</v>
      </c>
      <c r="K18" s="942">
        <v>3831537.5999999996</v>
      </c>
      <c r="L18" s="997">
        <f t="shared" ref="L18:L48" si="1">J18+K18</f>
        <v>4594737.5999999996</v>
      </c>
      <c r="M18" s="971"/>
    </row>
    <row r="19" spans="1:13" ht="21.75" customHeight="1">
      <c r="A19" s="945">
        <v>8</v>
      </c>
      <c r="B19" s="948" t="s">
        <v>120</v>
      </c>
      <c r="C19" s="106" t="s">
        <v>71</v>
      </c>
      <c r="D19" s="47" t="s">
        <v>121</v>
      </c>
      <c r="E19" s="107" t="s">
        <v>122</v>
      </c>
      <c r="F19" s="108" t="s">
        <v>119</v>
      </c>
      <c r="G19" s="109" t="s">
        <v>19</v>
      </c>
      <c r="H19" s="113" t="s">
        <v>395</v>
      </c>
      <c r="I19" s="823">
        <v>1</v>
      </c>
      <c r="J19" s="912">
        <f>3636000/5</f>
        <v>727200</v>
      </c>
      <c r="K19" s="942">
        <v>4890600</v>
      </c>
      <c r="L19" s="997">
        <f t="shared" si="1"/>
        <v>5617800</v>
      </c>
      <c r="M19" s="971"/>
    </row>
    <row r="20" spans="1:13" ht="21.75" customHeight="1">
      <c r="A20" s="945">
        <v>9</v>
      </c>
      <c r="B20" s="894" t="s">
        <v>123</v>
      </c>
      <c r="C20" s="106" t="s">
        <v>124</v>
      </c>
      <c r="D20" s="47" t="s">
        <v>59</v>
      </c>
      <c r="E20" s="107" t="s">
        <v>125</v>
      </c>
      <c r="F20" s="108" t="s">
        <v>119</v>
      </c>
      <c r="G20" s="109" t="s">
        <v>19</v>
      </c>
      <c r="H20" s="113" t="s">
        <v>312</v>
      </c>
      <c r="I20" s="823">
        <v>1</v>
      </c>
      <c r="J20" s="912">
        <f>3636000/5</f>
        <v>727200</v>
      </c>
      <c r="K20" s="942">
        <v>4890600</v>
      </c>
      <c r="L20" s="997">
        <f t="shared" si="1"/>
        <v>5617800</v>
      </c>
      <c r="M20" s="971"/>
    </row>
    <row r="21" spans="1:13" ht="21.75" customHeight="1">
      <c r="A21" s="945">
        <v>10</v>
      </c>
      <c r="B21" s="894" t="s">
        <v>126</v>
      </c>
      <c r="C21" s="106" t="s">
        <v>127</v>
      </c>
      <c r="D21" s="47" t="s">
        <v>94</v>
      </c>
      <c r="E21" s="107" t="s">
        <v>128</v>
      </c>
      <c r="F21" s="108" t="s">
        <v>119</v>
      </c>
      <c r="G21" s="109" t="s">
        <v>28</v>
      </c>
      <c r="H21" s="113" t="s">
        <v>312</v>
      </c>
      <c r="I21" s="823">
        <v>1</v>
      </c>
      <c r="J21" s="912">
        <f>3636000/5</f>
        <v>727200</v>
      </c>
      <c r="K21" s="942">
        <v>4494600</v>
      </c>
      <c r="L21" s="997">
        <f t="shared" si="1"/>
        <v>5221800</v>
      </c>
      <c r="M21" s="971"/>
    </row>
    <row r="22" spans="1:13" ht="21.75" customHeight="1">
      <c r="A22" s="945">
        <v>11</v>
      </c>
      <c r="B22" s="948" t="s">
        <v>140</v>
      </c>
      <c r="C22" s="106" t="s">
        <v>141</v>
      </c>
      <c r="D22" s="47" t="s">
        <v>142</v>
      </c>
      <c r="E22" s="107" t="s">
        <v>143</v>
      </c>
      <c r="F22" s="108" t="s">
        <v>144</v>
      </c>
      <c r="G22" s="109" t="s">
        <v>19</v>
      </c>
      <c r="H22" s="113" t="s">
        <v>145</v>
      </c>
      <c r="I22" s="823">
        <v>1</v>
      </c>
      <c r="J22" s="912">
        <f>3636000/5</f>
        <v>727200</v>
      </c>
      <c r="K22" s="942">
        <v>4494600</v>
      </c>
      <c r="L22" s="997">
        <f t="shared" si="1"/>
        <v>5221800</v>
      </c>
      <c r="M22" s="971"/>
    </row>
    <row r="23" spans="1:13" ht="21.75" customHeight="1">
      <c r="A23" s="945">
        <v>12</v>
      </c>
      <c r="B23" s="951" t="s">
        <v>152</v>
      </c>
      <c r="C23" s="106" t="s">
        <v>153</v>
      </c>
      <c r="D23" s="47" t="s">
        <v>50</v>
      </c>
      <c r="E23" s="115" t="s">
        <v>154</v>
      </c>
      <c r="F23" s="108" t="s">
        <v>151</v>
      </c>
      <c r="G23" s="109" t="s">
        <v>19</v>
      </c>
      <c r="H23" s="113" t="s">
        <v>155</v>
      </c>
      <c r="I23" s="823">
        <v>1</v>
      </c>
      <c r="J23" s="912">
        <f t="shared" ref="J23:J32" si="2">5400000/5</f>
        <v>1080000</v>
      </c>
      <c r="K23" s="942">
        <f>3762000+396000</f>
        <v>4158000</v>
      </c>
      <c r="L23" s="997">
        <f t="shared" si="1"/>
        <v>5238000</v>
      </c>
      <c r="M23" s="971"/>
    </row>
    <row r="24" spans="1:13" ht="21.75" customHeight="1">
      <c r="A24" s="945">
        <v>13</v>
      </c>
      <c r="B24" s="948" t="s">
        <v>167</v>
      </c>
      <c r="C24" s="106" t="s">
        <v>168</v>
      </c>
      <c r="D24" s="47" t="s">
        <v>116</v>
      </c>
      <c r="E24" s="107" t="s">
        <v>169</v>
      </c>
      <c r="F24" s="108" t="s">
        <v>151</v>
      </c>
      <c r="G24" s="109" t="s">
        <v>19</v>
      </c>
      <c r="H24" s="113" t="s">
        <v>170</v>
      </c>
      <c r="I24" s="823">
        <v>1</v>
      </c>
      <c r="J24" s="912">
        <f t="shared" si="2"/>
        <v>1080000</v>
      </c>
      <c r="K24" s="942">
        <v>3762000</v>
      </c>
      <c r="L24" s="997">
        <f t="shared" si="1"/>
        <v>4842000</v>
      </c>
      <c r="M24" s="971"/>
    </row>
    <row r="25" spans="1:13" ht="21.75" customHeight="1">
      <c r="A25" s="945">
        <v>14</v>
      </c>
      <c r="B25" s="948" t="s">
        <v>171</v>
      </c>
      <c r="C25" s="106" t="s">
        <v>37</v>
      </c>
      <c r="D25" s="47" t="s">
        <v>33</v>
      </c>
      <c r="E25" s="107" t="s">
        <v>172</v>
      </c>
      <c r="F25" s="108" t="s">
        <v>151</v>
      </c>
      <c r="G25" s="109" t="s">
        <v>7</v>
      </c>
      <c r="H25" s="113" t="s">
        <v>173</v>
      </c>
      <c r="I25" s="823">
        <v>1</v>
      </c>
      <c r="J25" s="912">
        <f t="shared" si="2"/>
        <v>1080000</v>
      </c>
      <c r="K25" s="942">
        <v>3762000</v>
      </c>
      <c r="L25" s="997">
        <f t="shared" si="1"/>
        <v>4842000</v>
      </c>
      <c r="M25" s="971"/>
    </row>
    <row r="26" spans="1:13" ht="21.75" customHeight="1">
      <c r="A26" s="945">
        <v>15</v>
      </c>
      <c r="B26" s="948" t="s">
        <v>181</v>
      </c>
      <c r="C26" s="106" t="s">
        <v>182</v>
      </c>
      <c r="D26" s="47" t="s">
        <v>55</v>
      </c>
      <c r="E26" s="107" t="s">
        <v>183</v>
      </c>
      <c r="F26" s="108" t="s">
        <v>151</v>
      </c>
      <c r="G26" s="109" t="s">
        <v>19</v>
      </c>
      <c r="H26" s="113" t="s">
        <v>184</v>
      </c>
      <c r="I26" s="823">
        <v>1</v>
      </c>
      <c r="J26" s="912">
        <f t="shared" si="2"/>
        <v>1080000</v>
      </c>
      <c r="K26" s="942">
        <v>3762000</v>
      </c>
      <c r="L26" s="997">
        <f t="shared" si="1"/>
        <v>4842000</v>
      </c>
      <c r="M26" s="971"/>
    </row>
    <row r="27" spans="1:13" ht="21.75" customHeight="1">
      <c r="A27" s="945">
        <v>16</v>
      </c>
      <c r="B27" s="948" t="s">
        <v>189</v>
      </c>
      <c r="C27" s="106" t="s">
        <v>44</v>
      </c>
      <c r="D27" s="47" t="s">
        <v>10</v>
      </c>
      <c r="E27" s="107" t="s">
        <v>190</v>
      </c>
      <c r="F27" s="108" t="s">
        <v>188</v>
      </c>
      <c r="G27" s="109" t="s">
        <v>7</v>
      </c>
      <c r="H27" s="113" t="s">
        <v>69</v>
      </c>
      <c r="I27" s="823">
        <v>1</v>
      </c>
      <c r="J27" s="912">
        <f t="shared" si="2"/>
        <v>1080000</v>
      </c>
      <c r="K27" s="942">
        <v>3762000</v>
      </c>
      <c r="L27" s="997">
        <f t="shared" si="1"/>
        <v>4842000</v>
      </c>
      <c r="M27" s="971"/>
    </row>
    <row r="28" spans="1:13" ht="21.75" customHeight="1">
      <c r="A28" s="945">
        <v>17</v>
      </c>
      <c r="B28" s="948" t="s">
        <v>194</v>
      </c>
      <c r="C28" s="106" t="s">
        <v>148</v>
      </c>
      <c r="D28" s="47" t="s">
        <v>62</v>
      </c>
      <c r="E28" s="107" t="s">
        <v>163</v>
      </c>
      <c r="F28" s="108" t="s">
        <v>193</v>
      </c>
      <c r="G28" s="109" t="s">
        <v>19</v>
      </c>
      <c r="H28" s="113" t="s">
        <v>54</v>
      </c>
      <c r="I28" s="823">
        <v>1</v>
      </c>
      <c r="J28" s="912">
        <f t="shared" si="2"/>
        <v>1080000</v>
      </c>
      <c r="K28" s="942">
        <v>3762000</v>
      </c>
      <c r="L28" s="997">
        <f t="shared" si="1"/>
        <v>4842000</v>
      </c>
      <c r="M28" s="971"/>
    </row>
    <row r="29" spans="1:13" ht="21.75" customHeight="1">
      <c r="A29" s="945">
        <v>18</v>
      </c>
      <c r="B29" s="948" t="s">
        <v>195</v>
      </c>
      <c r="C29" s="106" t="s">
        <v>196</v>
      </c>
      <c r="D29" s="47" t="s">
        <v>62</v>
      </c>
      <c r="E29" s="107" t="s">
        <v>197</v>
      </c>
      <c r="F29" s="108" t="s">
        <v>193</v>
      </c>
      <c r="G29" s="109" t="s">
        <v>7</v>
      </c>
      <c r="H29" s="113" t="s">
        <v>198</v>
      </c>
      <c r="I29" s="823">
        <v>1</v>
      </c>
      <c r="J29" s="912">
        <f t="shared" si="2"/>
        <v>1080000</v>
      </c>
      <c r="K29" s="942">
        <v>3762000</v>
      </c>
      <c r="L29" s="997">
        <f t="shared" si="1"/>
        <v>4842000</v>
      </c>
      <c r="M29" s="971"/>
    </row>
    <row r="30" spans="1:13" ht="21.75" customHeight="1">
      <c r="A30" s="945">
        <v>19</v>
      </c>
      <c r="B30" s="948" t="s">
        <v>201</v>
      </c>
      <c r="C30" s="106" t="s">
        <v>165</v>
      </c>
      <c r="D30" s="47" t="s">
        <v>202</v>
      </c>
      <c r="E30" s="107" t="s">
        <v>203</v>
      </c>
      <c r="F30" s="108" t="s">
        <v>193</v>
      </c>
      <c r="G30" s="109" t="s">
        <v>28</v>
      </c>
      <c r="H30" s="113" t="s">
        <v>20</v>
      </c>
      <c r="I30" s="970">
        <v>1</v>
      </c>
      <c r="J30" s="912">
        <f t="shared" si="2"/>
        <v>1080000</v>
      </c>
      <c r="K30" s="942">
        <f>3762000+396000</f>
        <v>4158000</v>
      </c>
      <c r="L30" s="997">
        <f t="shared" si="1"/>
        <v>5238000</v>
      </c>
      <c r="M30" s="971"/>
    </row>
    <row r="31" spans="1:13" ht="21.75" customHeight="1">
      <c r="A31" s="945">
        <v>20</v>
      </c>
      <c r="B31" s="894" t="s">
        <v>207</v>
      </c>
      <c r="C31" s="106" t="s">
        <v>208</v>
      </c>
      <c r="D31" s="47" t="s">
        <v>149</v>
      </c>
      <c r="E31" s="107" t="s">
        <v>209</v>
      </c>
      <c r="F31" s="108" t="s">
        <v>204</v>
      </c>
      <c r="G31" s="109" t="s">
        <v>19</v>
      </c>
      <c r="H31" s="113" t="s">
        <v>414</v>
      </c>
      <c r="I31" s="970">
        <v>1</v>
      </c>
      <c r="J31" s="972">
        <f t="shared" si="2"/>
        <v>1080000</v>
      </c>
      <c r="K31" s="973">
        <v>3762000</v>
      </c>
      <c r="L31" s="998">
        <f t="shared" si="1"/>
        <v>4842000</v>
      </c>
      <c r="M31" s="974"/>
    </row>
    <row r="32" spans="1:13" ht="21.75" customHeight="1">
      <c r="A32" s="945">
        <v>21</v>
      </c>
      <c r="B32" s="949" t="s">
        <v>211</v>
      </c>
      <c r="C32" s="91" t="s">
        <v>212</v>
      </c>
      <c r="D32" s="110" t="s">
        <v>213</v>
      </c>
      <c r="E32" s="92" t="s">
        <v>214</v>
      </c>
      <c r="F32" s="111" t="s">
        <v>210</v>
      </c>
      <c r="G32" s="93" t="s">
        <v>7</v>
      </c>
      <c r="H32" s="114" t="s">
        <v>145</v>
      </c>
      <c r="I32" s="966">
        <v>1</v>
      </c>
      <c r="J32" s="967">
        <f t="shared" si="2"/>
        <v>1080000</v>
      </c>
      <c r="K32" s="968">
        <v>3762000</v>
      </c>
      <c r="L32" s="999">
        <f t="shared" si="1"/>
        <v>4842000</v>
      </c>
      <c r="M32" s="969"/>
    </row>
    <row r="33" spans="1:13" ht="21.75" customHeight="1">
      <c r="A33" s="945">
        <v>22</v>
      </c>
      <c r="B33" s="894" t="s">
        <v>227</v>
      </c>
      <c r="C33" s="47" t="s">
        <v>228</v>
      </c>
      <c r="D33" s="47" t="s">
        <v>49</v>
      </c>
      <c r="E33" s="116" t="s">
        <v>229</v>
      </c>
      <c r="F33" s="117" t="s">
        <v>221</v>
      </c>
      <c r="G33" s="118" t="s">
        <v>19</v>
      </c>
      <c r="H33" s="119" t="s">
        <v>230</v>
      </c>
      <c r="I33" s="823">
        <v>1</v>
      </c>
      <c r="J33" s="912">
        <f t="shared" ref="J33:J38" si="3">4950000/5</f>
        <v>990000</v>
      </c>
      <c r="K33" s="942">
        <v>4752000</v>
      </c>
      <c r="L33" s="997">
        <f t="shared" si="1"/>
        <v>5742000</v>
      </c>
      <c r="M33" s="971"/>
    </row>
    <row r="34" spans="1:13" ht="21.75" customHeight="1">
      <c r="A34" s="945">
        <v>23</v>
      </c>
      <c r="B34" s="894" t="s">
        <v>235</v>
      </c>
      <c r="C34" s="120" t="s">
        <v>73</v>
      </c>
      <c r="D34" s="110" t="s">
        <v>53</v>
      </c>
      <c r="E34" s="121" t="s">
        <v>236</v>
      </c>
      <c r="F34" s="122" t="s">
        <v>231</v>
      </c>
      <c r="G34" s="123" t="s">
        <v>19</v>
      </c>
      <c r="H34" s="124" t="s">
        <v>237</v>
      </c>
      <c r="I34" s="823">
        <v>1</v>
      </c>
      <c r="J34" s="912">
        <f t="shared" si="3"/>
        <v>990000</v>
      </c>
      <c r="K34" s="942">
        <v>4752000</v>
      </c>
      <c r="L34" s="997">
        <f t="shared" si="1"/>
        <v>5742000</v>
      </c>
      <c r="M34" s="971"/>
    </row>
    <row r="35" spans="1:13" ht="21.75" customHeight="1">
      <c r="A35" s="945">
        <v>24</v>
      </c>
      <c r="B35" s="894" t="s">
        <v>232</v>
      </c>
      <c r="C35" s="120" t="s">
        <v>131</v>
      </c>
      <c r="D35" s="110" t="s">
        <v>233</v>
      </c>
      <c r="E35" s="125" t="s">
        <v>234</v>
      </c>
      <c r="F35" s="126" t="s">
        <v>231</v>
      </c>
      <c r="G35" s="127" t="s">
        <v>19</v>
      </c>
      <c r="H35" s="128" t="s">
        <v>155</v>
      </c>
      <c r="I35" s="823">
        <v>1</v>
      </c>
      <c r="J35" s="912">
        <f t="shared" si="3"/>
        <v>990000</v>
      </c>
      <c r="K35" s="942">
        <f>4752000+594000</f>
        <v>5346000</v>
      </c>
      <c r="L35" s="997">
        <f t="shared" si="1"/>
        <v>6336000</v>
      </c>
      <c r="M35" s="971"/>
    </row>
    <row r="36" spans="1:13" ht="21.75" customHeight="1">
      <c r="A36" s="945">
        <v>25</v>
      </c>
      <c r="B36" s="894" t="s">
        <v>238</v>
      </c>
      <c r="C36" s="129" t="s">
        <v>239</v>
      </c>
      <c r="D36" s="47" t="s">
        <v>55</v>
      </c>
      <c r="E36" s="130" t="s">
        <v>240</v>
      </c>
      <c r="F36" s="131" t="s">
        <v>231</v>
      </c>
      <c r="G36" s="118" t="s">
        <v>16</v>
      </c>
      <c r="H36" s="119" t="s">
        <v>69</v>
      </c>
      <c r="I36" s="823">
        <v>1</v>
      </c>
      <c r="J36" s="912">
        <f t="shared" si="3"/>
        <v>990000</v>
      </c>
      <c r="K36" s="942">
        <v>4752000</v>
      </c>
      <c r="L36" s="997">
        <f t="shared" si="1"/>
        <v>5742000</v>
      </c>
      <c r="M36" s="971"/>
    </row>
    <row r="37" spans="1:13" ht="21.75" customHeight="1">
      <c r="A37" s="945">
        <v>26</v>
      </c>
      <c r="B37" s="894" t="s">
        <v>248</v>
      </c>
      <c r="C37" s="120" t="s">
        <v>249</v>
      </c>
      <c r="D37" s="110" t="s">
        <v>55</v>
      </c>
      <c r="E37" s="121" t="s">
        <v>250</v>
      </c>
      <c r="F37" s="122" t="s">
        <v>231</v>
      </c>
      <c r="G37" s="123" t="s">
        <v>19</v>
      </c>
      <c r="H37" s="124" t="s">
        <v>20</v>
      </c>
      <c r="I37" s="823">
        <v>1</v>
      </c>
      <c r="J37" s="912">
        <f t="shared" si="3"/>
        <v>990000</v>
      </c>
      <c r="K37" s="942">
        <v>4752000</v>
      </c>
      <c r="L37" s="997">
        <f t="shared" si="1"/>
        <v>5742000</v>
      </c>
      <c r="M37" s="971"/>
    </row>
    <row r="38" spans="1:13" ht="21.75" customHeight="1">
      <c r="A38" s="945">
        <v>27</v>
      </c>
      <c r="B38" s="894" t="s">
        <v>251</v>
      </c>
      <c r="C38" s="120" t="s">
        <v>252</v>
      </c>
      <c r="D38" s="110" t="s">
        <v>109</v>
      </c>
      <c r="E38" s="132" t="s">
        <v>253</v>
      </c>
      <c r="F38" s="122" t="s">
        <v>254</v>
      </c>
      <c r="G38" s="123" t="s">
        <v>19</v>
      </c>
      <c r="H38" s="124" t="s">
        <v>396</v>
      </c>
      <c r="I38" s="823">
        <v>1</v>
      </c>
      <c r="J38" s="912">
        <f t="shared" si="3"/>
        <v>990000</v>
      </c>
      <c r="K38" s="942">
        <v>4752000</v>
      </c>
      <c r="L38" s="997">
        <f t="shared" si="1"/>
        <v>5742000</v>
      </c>
      <c r="M38" s="971"/>
    </row>
    <row r="39" spans="1:13" ht="21.75" customHeight="1">
      <c r="A39" s="945">
        <v>28</v>
      </c>
      <c r="B39" s="894" t="s">
        <v>256</v>
      </c>
      <c r="C39" s="120" t="s">
        <v>257</v>
      </c>
      <c r="D39" s="110" t="s">
        <v>96</v>
      </c>
      <c r="E39" s="133" t="s">
        <v>258</v>
      </c>
      <c r="F39" s="122" t="s">
        <v>259</v>
      </c>
      <c r="G39" s="123" t="s">
        <v>19</v>
      </c>
      <c r="H39" s="124" t="s">
        <v>397</v>
      </c>
      <c r="I39" s="823">
        <v>1</v>
      </c>
      <c r="J39" s="912">
        <f>4410000/5</f>
        <v>882000</v>
      </c>
      <c r="K39" s="942">
        <v>4158000</v>
      </c>
      <c r="L39" s="997">
        <f t="shared" si="1"/>
        <v>5040000</v>
      </c>
      <c r="M39" s="971"/>
    </row>
    <row r="40" spans="1:13" ht="21.75" customHeight="1">
      <c r="A40" s="945">
        <v>29</v>
      </c>
      <c r="B40" s="847" t="s">
        <v>260</v>
      </c>
      <c r="C40" s="150" t="s">
        <v>222</v>
      </c>
      <c r="D40" s="151" t="s">
        <v>57</v>
      </c>
      <c r="E40" s="152" t="s">
        <v>261</v>
      </c>
      <c r="F40" s="153" t="s">
        <v>259</v>
      </c>
      <c r="G40" s="154" t="s">
        <v>16</v>
      </c>
      <c r="H40" s="155" t="s">
        <v>398</v>
      </c>
      <c r="I40" s="838">
        <v>1</v>
      </c>
      <c r="J40" s="912">
        <f>4950000/5</f>
        <v>990000</v>
      </c>
      <c r="K40" s="942">
        <v>4752000</v>
      </c>
      <c r="L40" s="997">
        <f t="shared" si="1"/>
        <v>5742000</v>
      </c>
      <c r="M40" s="971"/>
    </row>
    <row r="41" spans="1:13" ht="21.75" customHeight="1">
      <c r="A41" s="945">
        <v>30</v>
      </c>
      <c r="B41" s="894" t="s">
        <v>262</v>
      </c>
      <c r="C41" s="156" t="s">
        <v>263</v>
      </c>
      <c r="D41" s="313" t="s">
        <v>264</v>
      </c>
      <c r="E41" s="157" t="s">
        <v>265</v>
      </c>
      <c r="F41" s="158" t="s">
        <v>259</v>
      </c>
      <c r="G41" s="159" t="s">
        <v>19</v>
      </c>
      <c r="H41" s="160" t="s">
        <v>36</v>
      </c>
      <c r="I41" s="823">
        <v>1</v>
      </c>
      <c r="J41" s="912">
        <f>4950000/5</f>
        <v>990000</v>
      </c>
      <c r="K41" s="942">
        <f>4752000+594000</f>
        <v>5346000</v>
      </c>
      <c r="L41" s="997">
        <f t="shared" si="1"/>
        <v>6336000</v>
      </c>
      <c r="M41" s="971"/>
    </row>
    <row r="42" spans="1:13" ht="21.75" customHeight="1">
      <c r="A42" s="945">
        <v>31</v>
      </c>
      <c r="B42" s="950" t="s">
        <v>415</v>
      </c>
      <c r="C42" s="161" t="s">
        <v>360</v>
      </c>
      <c r="D42" s="314" t="s">
        <v>365</v>
      </c>
      <c r="E42" s="162" t="s">
        <v>416</v>
      </c>
      <c r="F42" s="163" t="s">
        <v>361</v>
      </c>
      <c r="G42" s="164" t="s">
        <v>19</v>
      </c>
      <c r="H42" s="165" t="s">
        <v>36</v>
      </c>
      <c r="I42" s="823">
        <v>1</v>
      </c>
      <c r="J42" s="912">
        <f>3780000/5</f>
        <v>756000</v>
      </c>
      <c r="K42" s="942">
        <v>3465000</v>
      </c>
      <c r="L42" s="997">
        <f t="shared" si="1"/>
        <v>4221000</v>
      </c>
      <c r="M42" s="971"/>
    </row>
    <row r="43" spans="1:13" ht="21.75" customHeight="1">
      <c r="A43" s="945">
        <v>32</v>
      </c>
      <c r="B43" s="950" t="s">
        <v>417</v>
      </c>
      <c r="C43" s="161" t="s">
        <v>364</v>
      </c>
      <c r="D43" s="314" t="s">
        <v>90</v>
      </c>
      <c r="E43" s="162" t="s">
        <v>418</v>
      </c>
      <c r="F43" s="166" t="s">
        <v>361</v>
      </c>
      <c r="G43" s="167" t="s">
        <v>16</v>
      </c>
      <c r="H43" s="168" t="s">
        <v>373</v>
      </c>
      <c r="I43" s="823">
        <v>1</v>
      </c>
      <c r="J43" s="912">
        <f>3780000/5</f>
        <v>756000</v>
      </c>
      <c r="K43" s="942">
        <v>2871000</v>
      </c>
      <c r="L43" s="997">
        <f t="shared" si="1"/>
        <v>3627000</v>
      </c>
      <c r="M43" s="971"/>
    </row>
    <row r="44" spans="1:13" ht="21.75" customHeight="1">
      <c r="A44" s="945">
        <v>33</v>
      </c>
      <c r="B44" s="950" t="s">
        <v>419</v>
      </c>
      <c r="C44" s="161" t="s">
        <v>366</v>
      </c>
      <c r="D44" s="314" t="s">
        <v>117</v>
      </c>
      <c r="E44" s="162" t="s">
        <v>420</v>
      </c>
      <c r="F44" s="166" t="s">
        <v>362</v>
      </c>
      <c r="G44" s="167" t="s">
        <v>19</v>
      </c>
      <c r="H44" s="169" t="s">
        <v>36</v>
      </c>
      <c r="I44" s="823">
        <v>1</v>
      </c>
      <c r="J44" s="912">
        <f>3060000/5</f>
        <v>612000</v>
      </c>
      <c r="K44" s="942">
        <v>3465000</v>
      </c>
      <c r="L44" s="997">
        <f t="shared" si="1"/>
        <v>4077000</v>
      </c>
      <c r="M44" s="971"/>
    </row>
    <row r="45" spans="1:13" ht="21.75" customHeight="1">
      <c r="A45" s="945">
        <v>34</v>
      </c>
      <c r="B45" s="950" t="s">
        <v>422</v>
      </c>
      <c r="C45" s="161" t="s">
        <v>367</v>
      </c>
      <c r="D45" s="314" t="s">
        <v>85</v>
      </c>
      <c r="E45" s="162" t="s">
        <v>423</v>
      </c>
      <c r="F45" s="163" t="s">
        <v>371</v>
      </c>
      <c r="G45" s="164" t="s">
        <v>19</v>
      </c>
      <c r="H45" s="165" t="s">
        <v>374</v>
      </c>
      <c r="I45" s="823">
        <v>1</v>
      </c>
      <c r="J45" s="912">
        <f>3240000/5</f>
        <v>648000</v>
      </c>
      <c r="K45" s="942">
        <v>3465000</v>
      </c>
      <c r="L45" s="997">
        <f t="shared" si="1"/>
        <v>4113000</v>
      </c>
      <c r="M45" s="971"/>
    </row>
    <row r="46" spans="1:13" ht="21.75" customHeight="1">
      <c r="A46" s="945">
        <v>35</v>
      </c>
      <c r="B46" s="950" t="s">
        <v>424</v>
      </c>
      <c r="C46" s="161" t="s">
        <v>369</v>
      </c>
      <c r="D46" s="314" t="s">
        <v>45</v>
      </c>
      <c r="E46" s="162" t="s">
        <v>425</v>
      </c>
      <c r="F46" s="163" t="s">
        <v>363</v>
      </c>
      <c r="G46" s="164" t="s">
        <v>19</v>
      </c>
      <c r="H46" s="165" t="s">
        <v>376</v>
      </c>
      <c r="I46" s="823">
        <v>1</v>
      </c>
      <c r="J46" s="912">
        <f>3780000/5</f>
        <v>756000</v>
      </c>
      <c r="K46" s="942">
        <v>3465000</v>
      </c>
      <c r="L46" s="997">
        <f t="shared" si="1"/>
        <v>4221000</v>
      </c>
      <c r="M46" s="971"/>
    </row>
    <row r="47" spans="1:13" ht="21.75" customHeight="1">
      <c r="A47" s="945">
        <v>36</v>
      </c>
      <c r="B47" s="950" t="s">
        <v>426</v>
      </c>
      <c r="C47" s="161" t="s">
        <v>368</v>
      </c>
      <c r="D47" s="314" t="s">
        <v>49</v>
      </c>
      <c r="E47" s="162" t="s">
        <v>427</v>
      </c>
      <c r="F47" s="163" t="s">
        <v>363</v>
      </c>
      <c r="G47" s="164" t="s">
        <v>19</v>
      </c>
      <c r="H47" s="165" t="s">
        <v>375</v>
      </c>
      <c r="I47" s="823">
        <v>1</v>
      </c>
      <c r="J47" s="912">
        <f>3780000/5</f>
        <v>756000</v>
      </c>
      <c r="K47" s="942">
        <v>2871000</v>
      </c>
      <c r="L47" s="997">
        <f t="shared" si="1"/>
        <v>3627000</v>
      </c>
      <c r="M47" s="971"/>
    </row>
    <row r="48" spans="1:13" ht="21.75" customHeight="1">
      <c r="A48" s="945">
        <v>37</v>
      </c>
      <c r="B48" s="950" t="s">
        <v>428</v>
      </c>
      <c r="C48" s="161" t="s">
        <v>370</v>
      </c>
      <c r="D48" s="314" t="s">
        <v>24</v>
      </c>
      <c r="E48" s="162" t="s">
        <v>429</v>
      </c>
      <c r="F48" s="163" t="s">
        <v>372</v>
      </c>
      <c r="G48" s="164" t="s">
        <v>19</v>
      </c>
      <c r="H48" s="165" t="s">
        <v>377</v>
      </c>
      <c r="I48" s="823">
        <v>1</v>
      </c>
      <c r="J48" s="912">
        <f>3780000/5</f>
        <v>756000</v>
      </c>
      <c r="K48" s="942">
        <v>3465000</v>
      </c>
      <c r="L48" s="997">
        <f t="shared" si="1"/>
        <v>4221000</v>
      </c>
      <c r="M48" s="971"/>
    </row>
    <row r="49" spans="1:27" ht="21.75" customHeight="1">
      <c r="A49" s="945">
        <v>38</v>
      </c>
      <c r="B49" s="950" t="s">
        <v>102</v>
      </c>
      <c r="C49" s="172" t="s">
        <v>103</v>
      </c>
      <c r="D49" s="313" t="s">
        <v>85</v>
      </c>
      <c r="E49" s="173" t="s">
        <v>104</v>
      </c>
      <c r="F49" s="174" t="s">
        <v>357</v>
      </c>
      <c r="G49" s="175" t="s">
        <v>7</v>
      </c>
      <c r="H49" s="989" t="s">
        <v>341</v>
      </c>
      <c r="I49" s="839">
        <v>0.5</v>
      </c>
      <c r="J49" s="912">
        <f>3348000/5</f>
        <v>669600</v>
      </c>
      <c r="K49" s="942">
        <v>3831537.6</v>
      </c>
      <c r="L49" s="997">
        <f>(J49+K49)/2</f>
        <v>2250568.7999999998</v>
      </c>
      <c r="M49" s="858"/>
    </row>
    <row r="50" spans="1:27" ht="21.75" customHeight="1">
      <c r="A50" s="945">
        <v>39</v>
      </c>
      <c r="B50" s="949" t="s">
        <v>108</v>
      </c>
      <c r="C50" s="176" t="s">
        <v>52</v>
      </c>
      <c r="D50" s="315" t="s">
        <v>109</v>
      </c>
      <c r="E50" s="177" t="s">
        <v>107</v>
      </c>
      <c r="F50" s="178" t="s">
        <v>358</v>
      </c>
      <c r="G50" s="179" t="s">
        <v>7</v>
      </c>
      <c r="H50" s="170" t="s">
        <v>342</v>
      </c>
      <c r="I50" s="839">
        <v>0.5</v>
      </c>
      <c r="J50" s="912">
        <f>3951216/5</f>
        <v>790243.2</v>
      </c>
      <c r="K50" s="942">
        <v>3682800</v>
      </c>
      <c r="L50" s="997">
        <f t="shared" ref="L50:L52" si="4">(J50+K50)/2</f>
        <v>2236521.6</v>
      </c>
      <c r="M50" s="858"/>
    </row>
    <row r="51" spans="1:27" ht="21.75" customHeight="1">
      <c r="A51" s="945">
        <v>40</v>
      </c>
      <c r="B51" s="949" t="s">
        <v>157</v>
      </c>
      <c r="C51" s="176" t="s">
        <v>158</v>
      </c>
      <c r="D51" s="315" t="s">
        <v>56</v>
      </c>
      <c r="E51" s="177" t="s">
        <v>159</v>
      </c>
      <c r="F51" s="178" t="s">
        <v>151</v>
      </c>
      <c r="G51" s="179" t="s">
        <v>7</v>
      </c>
      <c r="H51" s="170" t="s">
        <v>342</v>
      </c>
      <c r="I51" s="839">
        <v>0.5</v>
      </c>
      <c r="J51" s="912">
        <f>5400000/5</f>
        <v>1080000</v>
      </c>
      <c r="K51" s="942">
        <v>3762000</v>
      </c>
      <c r="L51" s="997">
        <f t="shared" si="4"/>
        <v>2421000</v>
      </c>
      <c r="M51" s="858"/>
    </row>
    <row r="52" spans="1:27" ht="21.75" customHeight="1">
      <c r="A52" s="945">
        <v>41</v>
      </c>
      <c r="B52" s="894" t="s">
        <v>223</v>
      </c>
      <c r="C52" s="176" t="s">
        <v>224</v>
      </c>
      <c r="D52" s="315" t="s">
        <v>225</v>
      </c>
      <c r="E52" s="177" t="s">
        <v>226</v>
      </c>
      <c r="F52" s="180" t="s">
        <v>221</v>
      </c>
      <c r="G52" s="181" t="s">
        <v>19</v>
      </c>
      <c r="H52" s="171" t="s">
        <v>342</v>
      </c>
      <c r="I52" s="839">
        <v>0.5</v>
      </c>
      <c r="J52" s="912">
        <f>4950000/5</f>
        <v>990000</v>
      </c>
      <c r="K52" s="942">
        <v>4752000</v>
      </c>
      <c r="L52" s="997">
        <f t="shared" si="4"/>
        <v>2871000</v>
      </c>
      <c r="M52" s="858"/>
    </row>
    <row r="53" spans="1:27" ht="21.75" customHeight="1">
      <c r="A53" s="946" t="s">
        <v>340</v>
      </c>
      <c r="B53" s="952" t="s">
        <v>337</v>
      </c>
      <c r="C53" s="46"/>
      <c r="D53" s="46"/>
      <c r="E53" s="220"/>
      <c r="F53" s="182"/>
      <c r="G53" s="182"/>
      <c r="H53" s="182"/>
      <c r="I53" s="840"/>
      <c r="J53" s="943"/>
      <c r="K53" s="997"/>
      <c r="L53" s="997"/>
      <c r="M53" s="858"/>
    </row>
    <row r="54" spans="1:27" ht="21.75" customHeight="1">
      <c r="A54" s="335">
        <v>42</v>
      </c>
      <c r="B54" s="759" t="s">
        <v>914</v>
      </c>
      <c r="C54" s="676" t="s">
        <v>22</v>
      </c>
      <c r="D54" s="341" t="s">
        <v>915</v>
      </c>
      <c r="E54" s="677" t="s">
        <v>916</v>
      </c>
      <c r="F54" s="678" t="s">
        <v>355</v>
      </c>
      <c r="G54" s="679" t="s">
        <v>16</v>
      </c>
      <c r="H54" s="676" t="s">
        <v>14</v>
      </c>
      <c r="I54" s="823">
        <v>1</v>
      </c>
      <c r="J54" s="912">
        <f>3744000/5</f>
        <v>748800</v>
      </c>
      <c r="K54" s="942">
        <v>3910737.6</v>
      </c>
      <c r="L54" s="997">
        <f>J54+K54</f>
        <v>4659537.5999999996</v>
      </c>
      <c r="M54" s="858"/>
    </row>
    <row r="55" spans="1:27" ht="21.75" customHeight="1">
      <c r="A55" s="335">
        <v>43</v>
      </c>
      <c r="B55" s="759" t="s">
        <v>1273</v>
      </c>
      <c r="C55" s="782" t="s">
        <v>1274</v>
      </c>
      <c r="D55" s="341" t="s">
        <v>1275</v>
      </c>
      <c r="E55" s="783" t="s">
        <v>1276</v>
      </c>
      <c r="F55" s="784" t="s">
        <v>355</v>
      </c>
      <c r="G55" s="785" t="s">
        <v>28</v>
      </c>
      <c r="H55" s="782" t="s">
        <v>8</v>
      </c>
      <c r="I55" s="823">
        <v>1</v>
      </c>
      <c r="J55" s="912">
        <f>3744000/5</f>
        <v>748800</v>
      </c>
      <c r="K55" s="942">
        <v>3910737.6</v>
      </c>
      <c r="L55" s="997">
        <f>J55+K55</f>
        <v>4659537.5999999996</v>
      </c>
      <c r="M55" s="858"/>
    </row>
    <row r="56" spans="1:27" ht="21.75" customHeight="1">
      <c r="A56" s="335">
        <v>44</v>
      </c>
      <c r="B56" s="759" t="s">
        <v>675</v>
      </c>
      <c r="C56" s="342" t="s">
        <v>676</v>
      </c>
      <c r="D56" s="341" t="s">
        <v>677</v>
      </c>
      <c r="E56" s="343" t="s">
        <v>678</v>
      </c>
      <c r="F56" s="344" t="s">
        <v>355</v>
      </c>
      <c r="G56" s="345" t="s">
        <v>7</v>
      </c>
      <c r="H56" s="342" t="s">
        <v>8</v>
      </c>
      <c r="I56" s="823">
        <v>1</v>
      </c>
      <c r="J56" s="912">
        <f>3744000/5</f>
        <v>748800</v>
      </c>
      <c r="K56" s="942">
        <v>3910737.6</v>
      </c>
      <c r="L56" s="997">
        <f t="shared" ref="L56:L119" si="5">J56+K56</f>
        <v>4659537.5999999996</v>
      </c>
      <c r="M56" s="858"/>
    </row>
    <row r="57" spans="1:27" ht="21.75" customHeight="1">
      <c r="A57" s="335">
        <v>45</v>
      </c>
      <c r="B57" s="759" t="s">
        <v>507</v>
      </c>
      <c r="C57" s="346" t="s">
        <v>27</v>
      </c>
      <c r="D57" s="341" t="s">
        <v>39</v>
      </c>
      <c r="E57" s="347" t="s">
        <v>508</v>
      </c>
      <c r="F57" s="348" t="s">
        <v>356</v>
      </c>
      <c r="G57" s="349" t="s">
        <v>28</v>
      </c>
      <c r="H57" s="346" t="s">
        <v>8</v>
      </c>
      <c r="I57" s="823">
        <v>1</v>
      </c>
      <c r="J57" s="912">
        <f>3744000/5</f>
        <v>748800</v>
      </c>
      <c r="K57" s="942">
        <v>3910737.6</v>
      </c>
      <c r="L57" s="997">
        <f t="shared" si="5"/>
        <v>4659537.5999999996</v>
      </c>
      <c r="M57" s="858"/>
    </row>
    <row r="58" spans="1:27" s="204" customFormat="1" ht="21.75" customHeight="1">
      <c r="A58" s="335">
        <v>46</v>
      </c>
      <c r="B58" s="758" t="s">
        <v>682</v>
      </c>
      <c r="C58" s="961" t="s">
        <v>651</v>
      </c>
      <c r="D58" s="341" t="s">
        <v>674</v>
      </c>
      <c r="E58" s="962" t="s">
        <v>683</v>
      </c>
      <c r="F58" s="963" t="s">
        <v>356</v>
      </c>
      <c r="G58" s="964" t="s">
        <v>16</v>
      </c>
      <c r="H58" s="961" t="s">
        <v>8</v>
      </c>
      <c r="I58" s="823">
        <v>1</v>
      </c>
      <c r="J58" s="965">
        <v>0</v>
      </c>
      <c r="K58" s="942">
        <v>396000</v>
      </c>
      <c r="L58" s="997">
        <f t="shared" si="5"/>
        <v>396000</v>
      </c>
      <c r="M58" s="858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21.75" customHeight="1">
      <c r="A59" s="335">
        <v>47</v>
      </c>
      <c r="B59" s="759" t="s">
        <v>684</v>
      </c>
      <c r="C59" s="350" t="s">
        <v>12</v>
      </c>
      <c r="D59" s="341" t="s">
        <v>674</v>
      </c>
      <c r="E59" s="351" t="s">
        <v>685</v>
      </c>
      <c r="F59" s="352" t="s">
        <v>356</v>
      </c>
      <c r="G59" s="353" t="s">
        <v>7</v>
      </c>
      <c r="H59" s="350" t="s">
        <v>8</v>
      </c>
      <c r="I59" s="823">
        <v>1</v>
      </c>
      <c r="J59" s="912">
        <f>3744000/5</f>
        <v>748800</v>
      </c>
      <c r="K59" s="942">
        <v>3910737.6</v>
      </c>
      <c r="L59" s="997">
        <f t="shared" si="5"/>
        <v>4659537.5999999996</v>
      </c>
      <c r="M59" s="858"/>
    </row>
    <row r="60" spans="1:27" ht="21.75" customHeight="1">
      <c r="A60" s="335">
        <v>48</v>
      </c>
      <c r="B60" s="758" t="s">
        <v>1136</v>
      </c>
      <c r="C60" s="354" t="s">
        <v>809</v>
      </c>
      <c r="D60" s="341" t="s">
        <v>94</v>
      </c>
      <c r="E60" s="681" t="s">
        <v>1137</v>
      </c>
      <c r="F60" s="356" t="s">
        <v>356</v>
      </c>
      <c r="G60" s="357" t="s">
        <v>28</v>
      </c>
      <c r="H60" s="354" t="s">
        <v>8</v>
      </c>
      <c r="I60" s="823">
        <v>1</v>
      </c>
      <c r="J60" s="912">
        <f>3744000/5</f>
        <v>748800</v>
      </c>
      <c r="K60" s="942">
        <v>3910737.6</v>
      </c>
      <c r="L60" s="997">
        <f t="shared" si="5"/>
        <v>4659537.5999999996</v>
      </c>
      <c r="M60" s="858"/>
    </row>
    <row r="61" spans="1:27" ht="21.75" customHeight="1">
      <c r="A61" s="335">
        <v>49</v>
      </c>
      <c r="B61" s="759" t="s">
        <v>1081</v>
      </c>
      <c r="C61" s="354" t="s">
        <v>21</v>
      </c>
      <c r="D61" s="341" t="s">
        <v>1082</v>
      </c>
      <c r="E61" s="355" t="s">
        <v>1083</v>
      </c>
      <c r="F61" s="356" t="s">
        <v>356</v>
      </c>
      <c r="G61" s="357" t="s">
        <v>16</v>
      </c>
      <c r="H61" s="354" t="s">
        <v>8</v>
      </c>
      <c r="I61" s="823">
        <v>1</v>
      </c>
      <c r="J61" s="912">
        <f>3744000/5</f>
        <v>748800</v>
      </c>
      <c r="K61" s="942">
        <v>3910737.6</v>
      </c>
      <c r="L61" s="997">
        <f t="shared" si="5"/>
        <v>4659537.5999999996</v>
      </c>
      <c r="M61" s="858"/>
    </row>
    <row r="62" spans="1:27" ht="21.75" customHeight="1">
      <c r="A62" s="335">
        <v>50</v>
      </c>
      <c r="B62" s="948" t="s">
        <v>1349</v>
      </c>
      <c r="C62" s="752" t="s">
        <v>1350</v>
      </c>
      <c r="D62" s="768" t="s">
        <v>26</v>
      </c>
      <c r="E62" s="753" t="s">
        <v>1351</v>
      </c>
      <c r="F62" s="754" t="s">
        <v>356</v>
      </c>
      <c r="G62" s="755" t="s">
        <v>16</v>
      </c>
      <c r="H62" s="752" t="s">
        <v>8</v>
      </c>
      <c r="I62" s="823">
        <v>1</v>
      </c>
      <c r="J62" s="912">
        <f>3744000/5</f>
        <v>748800</v>
      </c>
      <c r="K62" s="942">
        <v>3910737.6</v>
      </c>
      <c r="L62" s="997">
        <f t="shared" si="5"/>
        <v>4659537.5999999996</v>
      </c>
      <c r="M62" s="858"/>
    </row>
    <row r="63" spans="1:27" ht="21.75" customHeight="1">
      <c r="A63" s="335">
        <v>51</v>
      </c>
      <c r="B63" s="759" t="s">
        <v>679</v>
      </c>
      <c r="C63" s="358" t="s">
        <v>680</v>
      </c>
      <c r="D63" s="341" t="s">
        <v>673</v>
      </c>
      <c r="E63" s="680" t="s">
        <v>681</v>
      </c>
      <c r="F63" s="359" t="s">
        <v>356</v>
      </c>
      <c r="G63" s="360" t="s">
        <v>596</v>
      </c>
      <c r="H63" s="358" t="s">
        <v>8</v>
      </c>
      <c r="I63" s="823">
        <v>1</v>
      </c>
      <c r="J63" s="912">
        <f>3744000/5</f>
        <v>748800</v>
      </c>
      <c r="K63" s="942">
        <v>3910737.6</v>
      </c>
      <c r="L63" s="997">
        <f t="shared" si="5"/>
        <v>4659537.5999999996</v>
      </c>
      <c r="M63" s="858"/>
    </row>
    <row r="64" spans="1:27" ht="21.75" customHeight="1">
      <c r="A64" s="335">
        <v>52</v>
      </c>
      <c r="B64" s="949" t="s">
        <v>1352</v>
      </c>
      <c r="C64" s="749" t="s">
        <v>1353</v>
      </c>
      <c r="D64" s="769" t="s">
        <v>1212</v>
      </c>
      <c r="E64" s="763" t="s">
        <v>1354</v>
      </c>
      <c r="F64" s="750" t="s">
        <v>357</v>
      </c>
      <c r="G64" s="751" t="s">
        <v>491</v>
      </c>
      <c r="H64" s="749" t="s">
        <v>8</v>
      </c>
      <c r="I64" s="823">
        <v>1</v>
      </c>
      <c r="J64" s="912">
        <f>3348000/5</f>
        <v>669600</v>
      </c>
      <c r="K64" s="942">
        <v>2059200</v>
      </c>
      <c r="L64" s="997">
        <f t="shared" si="5"/>
        <v>2728800</v>
      </c>
      <c r="M64" s="858"/>
    </row>
    <row r="65" spans="1:13" ht="21.75" customHeight="1">
      <c r="A65" s="335">
        <v>53</v>
      </c>
      <c r="B65" s="810" t="s">
        <v>509</v>
      </c>
      <c r="C65" s="361" t="s">
        <v>65</v>
      </c>
      <c r="D65" s="362" t="s">
        <v>80</v>
      </c>
      <c r="E65" s="363" t="s">
        <v>510</v>
      </c>
      <c r="F65" s="364" t="s">
        <v>357</v>
      </c>
      <c r="G65" s="365" t="s">
        <v>28</v>
      </c>
      <c r="H65" s="361" t="s">
        <v>14</v>
      </c>
      <c r="I65" s="823">
        <v>1</v>
      </c>
      <c r="J65" s="912">
        <f>3348000/5</f>
        <v>669600</v>
      </c>
      <c r="K65" s="942">
        <v>4346337.5999999996</v>
      </c>
      <c r="L65" s="997">
        <f t="shared" si="5"/>
        <v>5015937.5999999996</v>
      </c>
      <c r="M65" s="858"/>
    </row>
    <row r="66" spans="1:13" ht="21.75" customHeight="1">
      <c r="A66" s="335">
        <v>54</v>
      </c>
      <c r="B66" s="810" t="s">
        <v>689</v>
      </c>
      <c r="C66" s="366" t="s">
        <v>690</v>
      </c>
      <c r="D66" s="362" t="s">
        <v>67</v>
      </c>
      <c r="E66" s="367" t="s">
        <v>691</v>
      </c>
      <c r="F66" s="368" t="s">
        <v>357</v>
      </c>
      <c r="G66" s="369" t="s">
        <v>7</v>
      </c>
      <c r="H66" s="366" t="s">
        <v>14</v>
      </c>
      <c r="I66" s="823">
        <v>1</v>
      </c>
      <c r="J66" s="912">
        <f>3348000/5</f>
        <v>669600</v>
      </c>
      <c r="K66" s="942">
        <v>4346337.5999999996</v>
      </c>
      <c r="L66" s="997">
        <f t="shared" si="5"/>
        <v>5015937.5999999996</v>
      </c>
      <c r="M66" s="858"/>
    </row>
    <row r="67" spans="1:13" ht="21.75" customHeight="1">
      <c r="A67" s="335">
        <v>55</v>
      </c>
      <c r="B67" s="810" t="s">
        <v>686</v>
      </c>
      <c r="C67" s="370" t="s">
        <v>687</v>
      </c>
      <c r="D67" s="362" t="s">
        <v>83</v>
      </c>
      <c r="E67" s="371" t="s">
        <v>688</v>
      </c>
      <c r="F67" s="372" t="s">
        <v>357</v>
      </c>
      <c r="G67" s="373" t="s">
        <v>7</v>
      </c>
      <c r="H67" s="370" t="s">
        <v>14</v>
      </c>
      <c r="I67" s="823">
        <v>1</v>
      </c>
      <c r="J67" s="912">
        <f>3816000/5</f>
        <v>763200</v>
      </c>
      <c r="K67" s="942">
        <v>3831537.6</v>
      </c>
      <c r="L67" s="997">
        <f t="shared" si="5"/>
        <v>4594737.5999999996</v>
      </c>
      <c r="M67" s="858"/>
    </row>
    <row r="68" spans="1:13" ht="21.75" customHeight="1">
      <c r="A68" s="335">
        <v>56</v>
      </c>
      <c r="B68" s="759" t="s">
        <v>1259</v>
      </c>
      <c r="C68" s="374" t="s">
        <v>78</v>
      </c>
      <c r="D68" s="341" t="s">
        <v>49</v>
      </c>
      <c r="E68" s="375" t="s">
        <v>1260</v>
      </c>
      <c r="F68" s="376" t="s">
        <v>358</v>
      </c>
      <c r="G68" s="377" t="s">
        <v>7</v>
      </c>
      <c r="H68" s="374" t="s">
        <v>1261</v>
      </c>
      <c r="I68" s="823">
        <v>1</v>
      </c>
      <c r="J68" s="912">
        <f>3951216/5</f>
        <v>790243.2</v>
      </c>
      <c r="K68" s="942">
        <v>3682800</v>
      </c>
      <c r="L68" s="997">
        <f t="shared" si="5"/>
        <v>4473043.2</v>
      </c>
      <c r="M68" s="858"/>
    </row>
    <row r="69" spans="1:13" ht="21.75" customHeight="1">
      <c r="A69" s="335">
        <v>57</v>
      </c>
      <c r="B69" s="759" t="s">
        <v>695</v>
      </c>
      <c r="C69" s="682" t="s">
        <v>696</v>
      </c>
      <c r="D69" s="341" t="s">
        <v>57</v>
      </c>
      <c r="E69" s="683" t="s">
        <v>697</v>
      </c>
      <c r="F69" s="686" t="s">
        <v>515</v>
      </c>
      <c r="G69" s="687" t="s">
        <v>28</v>
      </c>
      <c r="H69" s="682" t="s">
        <v>8</v>
      </c>
      <c r="I69" s="823">
        <v>1</v>
      </c>
      <c r="J69" s="912">
        <f>4023216/5+540000</f>
        <v>1344643.2</v>
      </c>
      <c r="K69" s="942">
        <v>3603600</v>
      </c>
      <c r="L69" s="997">
        <f t="shared" si="5"/>
        <v>4948243.2</v>
      </c>
      <c r="M69" s="858"/>
    </row>
    <row r="70" spans="1:13" ht="21.75" customHeight="1">
      <c r="A70" s="335">
        <v>58</v>
      </c>
      <c r="B70" s="759" t="s">
        <v>698</v>
      </c>
      <c r="C70" s="378" t="s">
        <v>586</v>
      </c>
      <c r="D70" s="341" t="s">
        <v>699</v>
      </c>
      <c r="E70" s="379" t="s">
        <v>700</v>
      </c>
      <c r="F70" s="380" t="s">
        <v>515</v>
      </c>
      <c r="G70" s="381" t="s">
        <v>28</v>
      </c>
      <c r="H70" s="378" t="s">
        <v>8</v>
      </c>
      <c r="I70" s="823">
        <v>1</v>
      </c>
      <c r="J70" s="912">
        <f>4023216/5+540000</f>
        <v>1344643.2</v>
      </c>
      <c r="K70" s="942">
        <v>3603600</v>
      </c>
      <c r="L70" s="997">
        <f t="shared" si="5"/>
        <v>4948243.2</v>
      </c>
      <c r="M70" s="858"/>
    </row>
    <row r="71" spans="1:13" ht="21.75" customHeight="1">
      <c r="A71" s="335">
        <v>59</v>
      </c>
      <c r="B71" s="758" t="s">
        <v>516</v>
      </c>
      <c r="C71" s="382" t="s">
        <v>73</v>
      </c>
      <c r="D71" s="341" t="s">
        <v>517</v>
      </c>
      <c r="E71" s="685" t="s">
        <v>518</v>
      </c>
      <c r="F71" s="383" t="s">
        <v>515</v>
      </c>
      <c r="G71" s="384" t="s">
        <v>28</v>
      </c>
      <c r="H71" s="382" t="s">
        <v>8</v>
      </c>
      <c r="I71" s="823">
        <v>1</v>
      </c>
      <c r="J71" s="912">
        <f>4023216/5</f>
        <v>804643.2</v>
      </c>
      <c r="K71" s="942">
        <v>3603600</v>
      </c>
      <c r="L71" s="997">
        <f t="shared" si="5"/>
        <v>4408243.2</v>
      </c>
      <c r="M71" s="858"/>
    </row>
    <row r="72" spans="1:13" ht="21.75" customHeight="1">
      <c r="A72" s="335">
        <v>60</v>
      </c>
      <c r="B72" s="759" t="s">
        <v>511</v>
      </c>
      <c r="C72" s="385" t="s">
        <v>512</v>
      </c>
      <c r="D72" s="341" t="s">
        <v>513</v>
      </c>
      <c r="E72" s="386" t="s">
        <v>514</v>
      </c>
      <c r="F72" s="387" t="s">
        <v>515</v>
      </c>
      <c r="G72" s="388" t="s">
        <v>28</v>
      </c>
      <c r="H72" s="385" t="s">
        <v>8</v>
      </c>
      <c r="I72" s="823">
        <v>1</v>
      </c>
      <c r="J72" s="912">
        <f>3483216/5</f>
        <v>696643.2</v>
      </c>
      <c r="K72" s="942">
        <v>3168000</v>
      </c>
      <c r="L72" s="997">
        <f t="shared" si="5"/>
        <v>3864643.2</v>
      </c>
      <c r="M72" s="858"/>
    </row>
    <row r="73" spans="1:13" ht="21.75" customHeight="1">
      <c r="A73" s="335">
        <v>61</v>
      </c>
      <c r="B73" s="759" t="s">
        <v>701</v>
      </c>
      <c r="C73" s="389" t="s">
        <v>12</v>
      </c>
      <c r="D73" s="341" t="s">
        <v>81</v>
      </c>
      <c r="E73" s="390" t="s">
        <v>702</v>
      </c>
      <c r="F73" s="391" t="s">
        <v>515</v>
      </c>
      <c r="G73" s="392" t="s">
        <v>28</v>
      </c>
      <c r="H73" s="389" t="s">
        <v>8</v>
      </c>
      <c r="I73" s="823">
        <v>1</v>
      </c>
      <c r="J73" s="912">
        <f t="shared" ref="J73:J77" si="6">4023216/5</f>
        <v>804643.2</v>
      </c>
      <c r="K73" s="942">
        <f>3999600+594000</f>
        <v>4593600</v>
      </c>
      <c r="L73" s="997">
        <f t="shared" si="5"/>
        <v>5398243.2000000002</v>
      </c>
      <c r="M73" s="858"/>
    </row>
    <row r="74" spans="1:13" ht="21.75" customHeight="1">
      <c r="A74" s="335">
        <v>62</v>
      </c>
      <c r="B74" s="759" t="s">
        <v>523</v>
      </c>
      <c r="C74" s="393" t="s">
        <v>524</v>
      </c>
      <c r="D74" s="341" t="s">
        <v>117</v>
      </c>
      <c r="E74" s="394" t="s">
        <v>525</v>
      </c>
      <c r="F74" s="395" t="s">
        <v>515</v>
      </c>
      <c r="G74" s="396" t="s">
        <v>34</v>
      </c>
      <c r="H74" s="393" t="s">
        <v>8</v>
      </c>
      <c r="I74" s="823">
        <v>1</v>
      </c>
      <c r="J74" s="912">
        <f t="shared" si="6"/>
        <v>804643.2</v>
      </c>
      <c r="K74" s="942">
        <v>3603600</v>
      </c>
      <c r="L74" s="997">
        <f t="shared" si="5"/>
        <v>4408243.2</v>
      </c>
      <c r="M74" s="858"/>
    </row>
    <row r="75" spans="1:13" ht="21.75" customHeight="1">
      <c r="A75" s="335">
        <v>63</v>
      </c>
      <c r="B75" s="759" t="s">
        <v>519</v>
      </c>
      <c r="C75" s="397" t="s">
        <v>43</v>
      </c>
      <c r="D75" s="341" t="s">
        <v>76</v>
      </c>
      <c r="E75" s="684" t="s">
        <v>520</v>
      </c>
      <c r="F75" s="398" t="s">
        <v>515</v>
      </c>
      <c r="G75" s="399" t="s">
        <v>28</v>
      </c>
      <c r="H75" s="397" t="s">
        <v>14</v>
      </c>
      <c r="I75" s="823">
        <v>1</v>
      </c>
      <c r="J75" s="912">
        <f t="shared" si="6"/>
        <v>804643.2</v>
      </c>
      <c r="K75" s="942">
        <v>3603600</v>
      </c>
      <c r="L75" s="997">
        <f t="shared" si="5"/>
        <v>4408243.2</v>
      </c>
      <c r="M75" s="858"/>
    </row>
    <row r="76" spans="1:13" ht="21.75" customHeight="1">
      <c r="A76" s="335">
        <v>64</v>
      </c>
      <c r="B76" s="759" t="s">
        <v>521</v>
      </c>
      <c r="C76" s="400" t="s">
        <v>486</v>
      </c>
      <c r="D76" s="341" t="s">
        <v>118</v>
      </c>
      <c r="E76" s="401" t="s">
        <v>522</v>
      </c>
      <c r="F76" s="402" t="s">
        <v>515</v>
      </c>
      <c r="G76" s="403" t="s">
        <v>28</v>
      </c>
      <c r="H76" s="400" t="s">
        <v>8</v>
      </c>
      <c r="I76" s="823">
        <v>1</v>
      </c>
      <c r="J76" s="912">
        <f t="shared" si="6"/>
        <v>804643.2</v>
      </c>
      <c r="K76" s="942">
        <v>3603600</v>
      </c>
      <c r="L76" s="997">
        <f t="shared" si="5"/>
        <v>4408243.2</v>
      </c>
      <c r="M76" s="858"/>
    </row>
    <row r="77" spans="1:13" ht="21.75" customHeight="1">
      <c r="A77" s="335">
        <v>65</v>
      </c>
      <c r="B77" s="759" t="s">
        <v>692</v>
      </c>
      <c r="C77" s="404" t="s">
        <v>79</v>
      </c>
      <c r="D77" s="341" t="s">
        <v>83</v>
      </c>
      <c r="E77" s="405" t="s">
        <v>693</v>
      </c>
      <c r="F77" s="406" t="s">
        <v>515</v>
      </c>
      <c r="G77" s="407" t="s">
        <v>694</v>
      </c>
      <c r="H77" s="404" t="s">
        <v>8</v>
      </c>
      <c r="I77" s="823">
        <v>1</v>
      </c>
      <c r="J77" s="912">
        <f t="shared" si="6"/>
        <v>804643.2</v>
      </c>
      <c r="K77" s="942">
        <v>3603600</v>
      </c>
      <c r="L77" s="997">
        <f t="shared" si="5"/>
        <v>4408243.2</v>
      </c>
      <c r="M77" s="858"/>
    </row>
    <row r="78" spans="1:13" ht="21.75" customHeight="1">
      <c r="A78" s="335">
        <v>66</v>
      </c>
      <c r="B78" s="759" t="s">
        <v>1277</v>
      </c>
      <c r="C78" s="786" t="s">
        <v>1278</v>
      </c>
      <c r="D78" s="341" t="s">
        <v>59</v>
      </c>
      <c r="E78" s="787" t="s">
        <v>1279</v>
      </c>
      <c r="F78" s="788" t="s">
        <v>515</v>
      </c>
      <c r="G78" s="789" t="s">
        <v>34</v>
      </c>
      <c r="H78" s="786" t="s">
        <v>8</v>
      </c>
      <c r="I78" s="823">
        <v>1</v>
      </c>
      <c r="J78" s="912">
        <f>4023216/5+540000</f>
        <v>1344643.2</v>
      </c>
      <c r="K78" s="942">
        <v>3603600</v>
      </c>
      <c r="L78" s="997">
        <f t="shared" si="5"/>
        <v>4948243.2</v>
      </c>
      <c r="M78" s="858"/>
    </row>
    <row r="79" spans="1:13" ht="21.75" customHeight="1">
      <c r="A79" s="335">
        <v>67</v>
      </c>
      <c r="B79" s="759" t="s">
        <v>703</v>
      </c>
      <c r="C79" s="408" t="s">
        <v>22</v>
      </c>
      <c r="D79" s="341" t="s">
        <v>704</v>
      </c>
      <c r="E79" s="409" t="s">
        <v>705</v>
      </c>
      <c r="F79" s="410" t="s">
        <v>530</v>
      </c>
      <c r="G79" s="411" t="s">
        <v>16</v>
      </c>
      <c r="H79" s="408" t="s">
        <v>8</v>
      </c>
      <c r="I79" s="823">
        <v>1</v>
      </c>
      <c r="J79" s="912">
        <f t="shared" ref="J79:J88" si="7">3951216/5</f>
        <v>790243.2</v>
      </c>
      <c r="K79" s="942">
        <v>3682800</v>
      </c>
      <c r="L79" s="997">
        <f t="shared" si="5"/>
        <v>4473043.2</v>
      </c>
      <c r="M79" s="858"/>
    </row>
    <row r="80" spans="1:13" ht="30.75" customHeight="1">
      <c r="A80" s="335">
        <v>68</v>
      </c>
      <c r="B80" s="759" t="s">
        <v>535</v>
      </c>
      <c r="C80" s="688" t="s">
        <v>536</v>
      </c>
      <c r="D80" s="362" t="s">
        <v>537</v>
      </c>
      <c r="E80" s="690" t="s">
        <v>538</v>
      </c>
      <c r="F80" s="692" t="s">
        <v>530</v>
      </c>
      <c r="G80" s="694" t="s">
        <v>16</v>
      </c>
      <c r="H80" s="408" t="s">
        <v>14</v>
      </c>
      <c r="I80" s="841">
        <v>1</v>
      </c>
      <c r="J80" s="912">
        <v>0</v>
      </c>
      <c r="K80" s="942">
        <f>3682800/5*4</f>
        <v>2946240</v>
      </c>
      <c r="L80" s="997">
        <f t="shared" si="5"/>
        <v>2946240</v>
      </c>
      <c r="M80" s="975" t="s">
        <v>1419</v>
      </c>
    </row>
    <row r="81" spans="1:13" ht="21.75" customHeight="1">
      <c r="A81" s="335">
        <v>69</v>
      </c>
      <c r="B81" s="953" t="s">
        <v>531</v>
      </c>
      <c r="C81" s="671" t="s">
        <v>532</v>
      </c>
      <c r="D81" s="341" t="s">
        <v>533</v>
      </c>
      <c r="E81" s="672" t="s">
        <v>534</v>
      </c>
      <c r="F81" s="673" t="s">
        <v>530</v>
      </c>
      <c r="G81" s="674" t="s">
        <v>28</v>
      </c>
      <c r="H81" s="675" t="s">
        <v>14</v>
      </c>
      <c r="I81" s="823">
        <v>1</v>
      </c>
      <c r="J81" s="912">
        <f t="shared" si="7"/>
        <v>790243.2</v>
      </c>
      <c r="K81" s="942">
        <v>3682800</v>
      </c>
      <c r="L81" s="997">
        <f t="shared" si="5"/>
        <v>4473043.2</v>
      </c>
      <c r="M81" s="858"/>
    </row>
    <row r="82" spans="1:13" ht="21.75" customHeight="1">
      <c r="A82" s="335">
        <v>70</v>
      </c>
      <c r="B82" s="954" t="s">
        <v>1347</v>
      </c>
      <c r="C82" s="412" t="s">
        <v>938</v>
      </c>
      <c r="D82" s="341" t="s">
        <v>72</v>
      </c>
      <c r="E82" s="413" t="s">
        <v>1348</v>
      </c>
      <c r="F82" s="414" t="s">
        <v>530</v>
      </c>
      <c r="G82" s="415" t="s">
        <v>596</v>
      </c>
      <c r="H82" s="412" t="s">
        <v>14</v>
      </c>
      <c r="I82" s="823">
        <v>1</v>
      </c>
      <c r="J82" s="912">
        <f t="shared" si="7"/>
        <v>790243.2</v>
      </c>
      <c r="K82" s="942">
        <v>3682800</v>
      </c>
      <c r="L82" s="997">
        <f t="shared" si="5"/>
        <v>4473043.2</v>
      </c>
      <c r="M82" s="858"/>
    </row>
    <row r="83" spans="1:13" ht="21.75" customHeight="1">
      <c r="A83" s="335">
        <v>71</v>
      </c>
      <c r="B83" s="759" t="s">
        <v>526</v>
      </c>
      <c r="C83" s="416" t="s">
        <v>527</v>
      </c>
      <c r="D83" s="341" t="s">
        <v>528</v>
      </c>
      <c r="E83" s="417" t="s">
        <v>529</v>
      </c>
      <c r="F83" s="418" t="s">
        <v>530</v>
      </c>
      <c r="G83" s="419" t="s">
        <v>16</v>
      </c>
      <c r="H83" s="416" t="s">
        <v>14</v>
      </c>
      <c r="I83" s="823">
        <v>1</v>
      </c>
      <c r="J83" s="912">
        <f t="shared" si="7"/>
        <v>790243.2</v>
      </c>
      <c r="K83" s="942">
        <v>3682800</v>
      </c>
      <c r="L83" s="997">
        <f t="shared" si="5"/>
        <v>4473043.2</v>
      </c>
      <c r="M83" s="858"/>
    </row>
    <row r="84" spans="1:13" ht="21.75" customHeight="1">
      <c r="A84" s="335">
        <v>72</v>
      </c>
      <c r="B84" s="759" t="s">
        <v>708</v>
      </c>
      <c r="C84" s="420" t="s">
        <v>709</v>
      </c>
      <c r="D84" s="341" t="s">
        <v>49</v>
      </c>
      <c r="E84" s="421" t="s">
        <v>710</v>
      </c>
      <c r="F84" s="422" t="s">
        <v>530</v>
      </c>
      <c r="G84" s="423" t="s">
        <v>7</v>
      </c>
      <c r="H84" s="420" t="s">
        <v>8</v>
      </c>
      <c r="I84" s="823">
        <v>1</v>
      </c>
      <c r="J84" s="912">
        <f t="shared" si="7"/>
        <v>790243.2</v>
      </c>
      <c r="K84" s="942">
        <v>3682800</v>
      </c>
      <c r="L84" s="997">
        <f t="shared" si="5"/>
        <v>4473043.2</v>
      </c>
      <c r="M84" s="858"/>
    </row>
    <row r="85" spans="1:13" ht="21.75" customHeight="1">
      <c r="A85" s="335">
        <v>73</v>
      </c>
      <c r="B85" s="759" t="s">
        <v>1144</v>
      </c>
      <c r="C85" s="424" t="s">
        <v>1145</v>
      </c>
      <c r="D85" s="341" t="s">
        <v>46</v>
      </c>
      <c r="E85" s="425" t="s">
        <v>1146</v>
      </c>
      <c r="F85" s="426" t="s">
        <v>530</v>
      </c>
      <c r="G85" s="427" t="s">
        <v>28</v>
      </c>
      <c r="H85" s="424" t="s">
        <v>8</v>
      </c>
      <c r="I85" s="823">
        <v>1</v>
      </c>
      <c r="J85" s="912">
        <f t="shared" si="7"/>
        <v>790243.2</v>
      </c>
      <c r="K85" s="942">
        <v>3682800</v>
      </c>
      <c r="L85" s="997">
        <f t="shared" si="5"/>
        <v>4473043.2</v>
      </c>
      <c r="M85" s="858"/>
    </row>
    <row r="86" spans="1:13" ht="21.75" customHeight="1">
      <c r="A86" s="335">
        <v>74</v>
      </c>
      <c r="B86" s="759" t="s">
        <v>706</v>
      </c>
      <c r="C86" s="428" t="s">
        <v>44</v>
      </c>
      <c r="D86" s="341" t="s">
        <v>118</v>
      </c>
      <c r="E86" s="429" t="s">
        <v>707</v>
      </c>
      <c r="F86" s="430" t="s">
        <v>530</v>
      </c>
      <c r="G86" s="431" t="s">
        <v>7</v>
      </c>
      <c r="H86" s="428" t="s">
        <v>14</v>
      </c>
      <c r="I86" s="823">
        <v>1</v>
      </c>
      <c r="J86" s="912">
        <f t="shared" si="7"/>
        <v>790243.2</v>
      </c>
      <c r="K86" s="942">
        <v>3682800</v>
      </c>
      <c r="L86" s="997">
        <f t="shared" si="5"/>
        <v>4473043.2</v>
      </c>
      <c r="M86" s="858"/>
    </row>
    <row r="87" spans="1:13" ht="21.75" customHeight="1">
      <c r="A87" s="335">
        <v>75</v>
      </c>
      <c r="B87" s="758" t="s">
        <v>1096</v>
      </c>
      <c r="C87" s="432" t="s">
        <v>1097</v>
      </c>
      <c r="D87" s="341" t="s">
        <v>1098</v>
      </c>
      <c r="E87" s="689" t="s">
        <v>1099</v>
      </c>
      <c r="F87" s="691" t="s">
        <v>530</v>
      </c>
      <c r="G87" s="693" t="s">
        <v>7</v>
      </c>
      <c r="H87" s="432" t="s">
        <v>14</v>
      </c>
      <c r="I87" s="823">
        <v>1</v>
      </c>
      <c r="J87" s="912">
        <f t="shared" si="7"/>
        <v>790243.2</v>
      </c>
      <c r="K87" s="942">
        <v>2574000</v>
      </c>
      <c r="L87" s="997">
        <f t="shared" si="5"/>
        <v>3364243.2</v>
      </c>
      <c r="M87" s="858"/>
    </row>
    <row r="88" spans="1:13" ht="21.75" customHeight="1">
      <c r="A88" s="335">
        <v>76</v>
      </c>
      <c r="B88" s="759" t="s">
        <v>917</v>
      </c>
      <c r="C88" s="433" t="s">
        <v>918</v>
      </c>
      <c r="D88" s="341" t="s">
        <v>87</v>
      </c>
      <c r="E88" s="434" t="s">
        <v>919</v>
      </c>
      <c r="F88" s="435" t="s">
        <v>530</v>
      </c>
      <c r="G88" s="436" t="s">
        <v>16</v>
      </c>
      <c r="H88" s="437" t="s">
        <v>11</v>
      </c>
      <c r="I88" s="823">
        <v>1</v>
      </c>
      <c r="J88" s="912">
        <f t="shared" si="7"/>
        <v>790243.2</v>
      </c>
      <c r="K88" s="942">
        <v>3682800</v>
      </c>
      <c r="L88" s="997">
        <f t="shared" si="5"/>
        <v>4473043.2</v>
      </c>
      <c r="M88" s="858"/>
    </row>
    <row r="89" spans="1:13" ht="21.75" customHeight="1">
      <c r="A89" s="335">
        <v>77</v>
      </c>
      <c r="B89" s="759" t="s">
        <v>543</v>
      </c>
      <c r="C89" s="438" t="s">
        <v>70</v>
      </c>
      <c r="D89" s="341" t="s">
        <v>13</v>
      </c>
      <c r="E89" s="439" t="s">
        <v>544</v>
      </c>
      <c r="F89" s="440" t="s">
        <v>119</v>
      </c>
      <c r="G89" s="441" t="s">
        <v>28</v>
      </c>
      <c r="H89" s="442" t="s">
        <v>14</v>
      </c>
      <c r="I89" s="823">
        <v>1</v>
      </c>
      <c r="J89" s="912">
        <f>3636000/5</f>
        <v>727200</v>
      </c>
      <c r="K89" s="942">
        <f>4494600+594000+514800</f>
        <v>5603400</v>
      </c>
      <c r="L89" s="997">
        <f t="shared" si="5"/>
        <v>6330600</v>
      </c>
      <c r="M89" s="858"/>
    </row>
    <row r="90" spans="1:13" ht="21.75" customHeight="1">
      <c r="A90" s="335">
        <v>78</v>
      </c>
      <c r="B90" s="758" t="s">
        <v>539</v>
      </c>
      <c r="C90" s="696" t="s">
        <v>540</v>
      </c>
      <c r="D90" s="340" t="s">
        <v>541</v>
      </c>
      <c r="E90" s="700" t="s">
        <v>542</v>
      </c>
      <c r="F90" s="704" t="s">
        <v>119</v>
      </c>
      <c r="G90" s="708" t="s">
        <v>7</v>
      </c>
      <c r="H90" s="696" t="s">
        <v>14</v>
      </c>
      <c r="I90" s="823">
        <v>1</v>
      </c>
      <c r="J90" s="912">
        <f t="shared" ref="J90:J101" si="8">3636000/5</f>
        <v>727200</v>
      </c>
      <c r="K90" s="942">
        <v>4890600</v>
      </c>
      <c r="L90" s="997">
        <f t="shared" si="5"/>
        <v>5617800</v>
      </c>
      <c r="M90" s="858"/>
    </row>
    <row r="91" spans="1:13" ht="21.75" customHeight="1">
      <c r="A91" s="335">
        <v>79</v>
      </c>
      <c r="B91" s="759" t="s">
        <v>711</v>
      </c>
      <c r="C91" s="695" t="s">
        <v>52</v>
      </c>
      <c r="D91" s="341" t="s">
        <v>712</v>
      </c>
      <c r="E91" s="699" t="s">
        <v>713</v>
      </c>
      <c r="F91" s="703" t="s">
        <v>119</v>
      </c>
      <c r="G91" s="707" t="s">
        <v>7</v>
      </c>
      <c r="H91" s="711" t="s">
        <v>11</v>
      </c>
      <c r="I91" s="823">
        <v>1</v>
      </c>
      <c r="J91" s="912">
        <f t="shared" si="8"/>
        <v>727200</v>
      </c>
      <c r="K91" s="942">
        <v>4890600</v>
      </c>
      <c r="L91" s="997">
        <f t="shared" si="5"/>
        <v>5617800</v>
      </c>
      <c r="M91" s="858"/>
    </row>
    <row r="92" spans="1:13" ht="21.75" customHeight="1">
      <c r="A92" s="335">
        <v>80</v>
      </c>
      <c r="B92" s="759" t="s">
        <v>1147</v>
      </c>
      <c r="C92" s="443" t="s">
        <v>805</v>
      </c>
      <c r="D92" s="341" t="s">
        <v>1148</v>
      </c>
      <c r="E92" s="444" t="s">
        <v>1149</v>
      </c>
      <c r="F92" s="445" t="s">
        <v>119</v>
      </c>
      <c r="G92" s="446" t="s">
        <v>16</v>
      </c>
      <c r="H92" s="447" t="s">
        <v>8</v>
      </c>
      <c r="I92" s="823">
        <v>1</v>
      </c>
      <c r="J92" s="912">
        <f t="shared" si="8"/>
        <v>727200</v>
      </c>
      <c r="K92" s="942">
        <v>4890600</v>
      </c>
      <c r="L92" s="997">
        <f t="shared" si="5"/>
        <v>5617800</v>
      </c>
      <c r="M92" s="858"/>
    </row>
    <row r="93" spans="1:13" ht="21.75" customHeight="1">
      <c r="A93" s="335">
        <v>81</v>
      </c>
      <c r="B93" s="758" t="s">
        <v>480</v>
      </c>
      <c r="C93" s="698" t="s">
        <v>23</v>
      </c>
      <c r="D93" s="340" t="s">
        <v>109</v>
      </c>
      <c r="E93" s="702" t="s">
        <v>481</v>
      </c>
      <c r="F93" s="706" t="s">
        <v>119</v>
      </c>
      <c r="G93" s="710" t="s">
        <v>7</v>
      </c>
      <c r="H93" s="698" t="s">
        <v>8</v>
      </c>
      <c r="I93" s="823">
        <v>1</v>
      </c>
      <c r="J93" s="912">
        <f t="shared" si="8"/>
        <v>727200</v>
      </c>
      <c r="K93" s="942">
        <v>4890600</v>
      </c>
      <c r="L93" s="997">
        <f t="shared" si="5"/>
        <v>5617800</v>
      </c>
      <c r="M93" s="858"/>
    </row>
    <row r="94" spans="1:13" ht="21.75" customHeight="1">
      <c r="A94" s="335">
        <v>82</v>
      </c>
      <c r="B94" s="758" t="s">
        <v>718</v>
      </c>
      <c r="C94" s="448" t="s">
        <v>719</v>
      </c>
      <c r="D94" s="341" t="s">
        <v>136</v>
      </c>
      <c r="E94" s="449" t="s">
        <v>678</v>
      </c>
      <c r="F94" s="450" t="s">
        <v>119</v>
      </c>
      <c r="G94" s="451" t="s">
        <v>28</v>
      </c>
      <c r="H94" s="452" t="s">
        <v>8</v>
      </c>
      <c r="I94" s="823">
        <v>1</v>
      </c>
      <c r="J94" s="912">
        <f t="shared" si="8"/>
        <v>727200</v>
      </c>
      <c r="K94" s="942">
        <v>4890600</v>
      </c>
      <c r="L94" s="997">
        <f t="shared" si="5"/>
        <v>5617800</v>
      </c>
      <c r="M94" s="858"/>
    </row>
    <row r="95" spans="1:13" ht="21.75" customHeight="1">
      <c r="A95" s="335">
        <v>83</v>
      </c>
      <c r="B95" s="759" t="s">
        <v>720</v>
      </c>
      <c r="C95" s="453" t="s">
        <v>44</v>
      </c>
      <c r="D95" s="341" t="s">
        <v>721</v>
      </c>
      <c r="E95" s="454" t="s">
        <v>722</v>
      </c>
      <c r="F95" s="455" t="s">
        <v>119</v>
      </c>
      <c r="G95" s="456" t="s">
        <v>7</v>
      </c>
      <c r="H95" s="457" t="s">
        <v>11</v>
      </c>
      <c r="I95" s="823">
        <v>1</v>
      </c>
      <c r="J95" s="912">
        <f t="shared" si="8"/>
        <v>727200</v>
      </c>
      <c r="K95" s="942">
        <v>4890600</v>
      </c>
      <c r="L95" s="997">
        <f t="shared" si="5"/>
        <v>5617800</v>
      </c>
      <c r="M95" s="858"/>
    </row>
    <row r="96" spans="1:13" ht="21.75" customHeight="1">
      <c r="A96" s="335">
        <v>84</v>
      </c>
      <c r="B96" s="759" t="s">
        <v>723</v>
      </c>
      <c r="C96" s="697" t="s">
        <v>724</v>
      </c>
      <c r="D96" s="341" t="s">
        <v>725</v>
      </c>
      <c r="E96" s="701" t="s">
        <v>726</v>
      </c>
      <c r="F96" s="705" t="s">
        <v>119</v>
      </c>
      <c r="G96" s="709" t="s">
        <v>7</v>
      </c>
      <c r="H96" s="712" t="s">
        <v>14</v>
      </c>
      <c r="I96" s="823">
        <v>1</v>
      </c>
      <c r="J96" s="912">
        <f t="shared" si="8"/>
        <v>727200</v>
      </c>
      <c r="K96" s="942">
        <v>4890600</v>
      </c>
      <c r="L96" s="997">
        <f t="shared" si="5"/>
        <v>5617800</v>
      </c>
      <c r="M96" s="858"/>
    </row>
    <row r="97" spans="1:13" ht="21.75" customHeight="1">
      <c r="A97" s="335">
        <v>85</v>
      </c>
      <c r="B97" s="759" t="s">
        <v>1280</v>
      </c>
      <c r="C97" s="790" t="s">
        <v>1281</v>
      </c>
      <c r="D97" s="341" t="s">
        <v>46</v>
      </c>
      <c r="E97" s="701" t="s">
        <v>1282</v>
      </c>
      <c r="F97" s="791" t="s">
        <v>119</v>
      </c>
      <c r="G97" s="792" t="s">
        <v>627</v>
      </c>
      <c r="H97" s="793" t="s">
        <v>14</v>
      </c>
      <c r="I97" s="823">
        <v>1</v>
      </c>
      <c r="J97" s="912">
        <f t="shared" si="8"/>
        <v>727200</v>
      </c>
      <c r="K97" s="942">
        <v>4890600</v>
      </c>
      <c r="L97" s="997">
        <f t="shared" si="5"/>
        <v>5617800</v>
      </c>
      <c r="M97" s="858"/>
    </row>
    <row r="98" spans="1:13" ht="21.75" customHeight="1">
      <c r="A98" s="335">
        <v>86</v>
      </c>
      <c r="B98" s="758" t="s">
        <v>714</v>
      </c>
      <c r="C98" s="458" t="s">
        <v>715</v>
      </c>
      <c r="D98" s="341" t="s">
        <v>716</v>
      </c>
      <c r="E98" s="459" t="s">
        <v>717</v>
      </c>
      <c r="F98" s="460" t="s">
        <v>119</v>
      </c>
      <c r="G98" s="461" t="s">
        <v>7</v>
      </c>
      <c r="H98" s="462" t="s">
        <v>11</v>
      </c>
      <c r="I98" s="823">
        <v>1</v>
      </c>
      <c r="J98" s="912">
        <f t="shared" si="8"/>
        <v>727200</v>
      </c>
      <c r="K98" s="942">
        <v>4890600</v>
      </c>
      <c r="L98" s="997">
        <f t="shared" si="5"/>
        <v>5617800</v>
      </c>
      <c r="M98" s="858"/>
    </row>
    <row r="99" spans="1:13" ht="21.75" customHeight="1">
      <c r="A99" s="335">
        <v>87</v>
      </c>
      <c r="B99" s="758" t="s">
        <v>729</v>
      </c>
      <c r="C99" s="463" t="s">
        <v>730</v>
      </c>
      <c r="D99" s="362" t="s">
        <v>50</v>
      </c>
      <c r="E99" s="464" t="s">
        <v>731</v>
      </c>
      <c r="F99" s="465" t="s">
        <v>129</v>
      </c>
      <c r="G99" s="466" t="s">
        <v>7</v>
      </c>
      <c r="H99" s="467" t="s">
        <v>14</v>
      </c>
      <c r="I99" s="823">
        <v>1</v>
      </c>
      <c r="J99" s="912">
        <f t="shared" si="8"/>
        <v>727200</v>
      </c>
      <c r="K99" s="942">
        <f>4890600+514800</f>
        <v>5405400</v>
      </c>
      <c r="L99" s="997">
        <f t="shared" si="5"/>
        <v>6132600</v>
      </c>
      <c r="M99" s="858"/>
    </row>
    <row r="100" spans="1:13" ht="21.75" customHeight="1">
      <c r="A100" s="335">
        <v>88</v>
      </c>
      <c r="B100" s="758" t="s">
        <v>736</v>
      </c>
      <c r="C100" s="714" t="s">
        <v>737</v>
      </c>
      <c r="D100" s="341" t="s">
        <v>738</v>
      </c>
      <c r="E100" s="717" t="s">
        <v>739</v>
      </c>
      <c r="F100" s="720" t="s">
        <v>129</v>
      </c>
      <c r="G100" s="723" t="s">
        <v>740</v>
      </c>
      <c r="H100" s="726" t="s">
        <v>11</v>
      </c>
      <c r="I100" s="823">
        <v>1</v>
      </c>
      <c r="J100" s="912">
        <f t="shared" si="8"/>
        <v>727200</v>
      </c>
      <c r="K100" s="942">
        <v>4890600</v>
      </c>
      <c r="L100" s="997">
        <f t="shared" si="5"/>
        <v>5617800</v>
      </c>
      <c r="M100" s="858"/>
    </row>
    <row r="101" spans="1:13" ht="21.75" customHeight="1">
      <c r="A101" s="335">
        <v>89</v>
      </c>
      <c r="B101" s="759" t="s">
        <v>130</v>
      </c>
      <c r="C101" s="468" t="s">
        <v>131</v>
      </c>
      <c r="D101" s="362" t="s">
        <v>15</v>
      </c>
      <c r="E101" s="469" t="s">
        <v>132</v>
      </c>
      <c r="F101" s="470" t="s">
        <v>129</v>
      </c>
      <c r="G101" s="471" t="s">
        <v>28</v>
      </c>
      <c r="H101" s="472" t="s">
        <v>8</v>
      </c>
      <c r="I101" s="823">
        <v>1</v>
      </c>
      <c r="J101" s="912">
        <f t="shared" si="8"/>
        <v>727200</v>
      </c>
      <c r="K101" s="942">
        <v>4890600</v>
      </c>
      <c r="L101" s="997">
        <f t="shared" si="5"/>
        <v>5617800</v>
      </c>
      <c r="M101" s="858"/>
    </row>
    <row r="102" spans="1:13" ht="21.75" customHeight="1">
      <c r="A102" s="335">
        <v>90</v>
      </c>
      <c r="B102" s="759" t="s">
        <v>727</v>
      </c>
      <c r="C102" s="473" t="s">
        <v>131</v>
      </c>
      <c r="D102" s="362" t="s">
        <v>56</v>
      </c>
      <c r="E102" s="474" t="s">
        <v>728</v>
      </c>
      <c r="F102" s="475" t="s">
        <v>129</v>
      </c>
      <c r="G102" s="476" t="s">
        <v>28</v>
      </c>
      <c r="H102" s="477" t="s">
        <v>8</v>
      </c>
      <c r="I102" s="823">
        <v>1</v>
      </c>
      <c r="J102" s="912">
        <f>4176000/5</f>
        <v>835200</v>
      </c>
      <c r="K102" s="942">
        <v>4494600</v>
      </c>
      <c r="L102" s="997">
        <f t="shared" si="5"/>
        <v>5329800</v>
      </c>
      <c r="M102" s="858"/>
    </row>
    <row r="103" spans="1:13" ht="21.75" customHeight="1">
      <c r="A103" s="335">
        <v>91</v>
      </c>
      <c r="B103" s="758" t="s">
        <v>743</v>
      </c>
      <c r="C103" s="478" t="s">
        <v>744</v>
      </c>
      <c r="D103" s="362" t="s">
        <v>136</v>
      </c>
      <c r="E103" s="479" t="s">
        <v>745</v>
      </c>
      <c r="F103" s="480" t="s">
        <v>129</v>
      </c>
      <c r="G103" s="481" t="s">
        <v>7</v>
      </c>
      <c r="H103" s="482" t="s">
        <v>8</v>
      </c>
      <c r="I103" s="823">
        <v>1</v>
      </c>
      <c r="J103" s="912">
        <f t="shared" ref="J103:J113" si="9">3636000/5</f>
        <v>727200</v>
      </c>
      <c r="K103" s="942">
        <v>4890600</v>
      </c>
      <c r="L103" s="997">
        <f t="shared" si="5"/>
        <v>5617800</v>
      </c>
      <c r="M103" s="858"/>
    </row>
    <row r="104" spans="1:13" ht="21.75" customHeight="1">
      <c r="A104" s="335">
        <v>92</v>
      </c>
      <c r="B104" s="759" t="s">
        <v>1100</v>
      </c>
      <c r="C104" s="483" t="s">
        <v>1101</v>
      </c>
      <c r="D104" s="362" t="s">
        <v>134</v>
      </c>
      <c r="E104" s="484" t="s">
        <v>1102</v>
      </c>
      <c r="F104" s="485" t="s">
        <v>129</v>
      </c>
      <c r="G104" s="486" t="s">
        <v>28</v>
      </c>
      <c r="H104" s="487" t="s">
        <v>8</v>
      </c>
      <c r="I104" s="823">
        <v>1</v>
      </c>
      <c r="J104" s="912">
        <f t="shared" si="9"/>
        <v>727200</v>
      </c>
      <c r="K104" s="942">
        <v>4890600</v>
      </c>
      <c r="L104" s="997">
        <f t="shared" si="5"/>
        <v>5617800</v>
      </c>
      <c r="M104" s="858"/>
    </row>
    <row r="105" spans="1:13" ht="21.75" customHeight="1">
      <c r="A105" s="335">
        <v>93</v>
      </c>
      <c r="B105" s="759" t="s">
        <v>545</v>
      </c>
      <c r="C105" s="713" t="s">
        <v>131</v>
      </c>
      <c r="D105" s="362" t="s">
        <v>487</v>
      </c>
      <c r="E105" s="716" t="s">
        <v>546</v>
      </c>
      <c r="F105" s="719" t="s">
        <v>129</v>
      </c>
      <c r="G105" s="722" t="s">
        <v>28</v>
      </c>
      <c r="H105" s="725" t="s">
        <v>8</v>
      </c>
      <c r="I105" s="823">
        <v>1</v>
      </c>
      <c r="J105" s="912">
        <f t="shared" si="9"/>
        <v>727200</v>
      </c>
      <c r="K105" s="942">
        <v>4890600</v>
      </c>
      <c r="L105" s="997">
        <f t="shared" si="5"/>
        <v>5617800</v>
      </c>
      <c r="M105" s="858"/>
    </row>
    <row r="106" spans="1:13" ht="21.75" customHeight="1">
      <c r="A106" s="335">
        <v>94</v>
      </c>
      <c r="B106" s="759" t="s">
        <v>746</v>
      </c>
      <c r="C106" s="715" t="s">
        <v>747</v>
      </c>
      <c r="D106" s="362" t="s">
        <v>748</v>
      </c>
      <c r="E106" s="718" t="s">
        <v>749</v>
      </c>
      <c r="F106" s="721" t="s">
        <v>129</v>
      </c>
      <c r="G106" s="724" t="s">
        <v>18</v>
      </c>
      <c r="H106" s="727" t="s">
        <v>14</v>
      </c>
      <c r="I106" s="823">
        <v>1</v>
      </c>
      <c r="J106" s="912">
        <f t="shared" si="9"/>
        <v>727200</v>
      </c>
      <c r="K106" s="942">
        <v>4890600</v>
      </c>
      <c r="L106" s="997">
        <f t="shared" si="5"/>
        <v>5617800</v>
      </c>
      <c r="M106" s="858"/>
    </row>
    <row r="107" spans="1:13" ht="21.75" customHeight="1">
      <c r="A107" s="335">
        <v>95</v>
      </c>
      <c r="B107" s="759" t="s">
        <v>1283</v>
      </c>
      <c r="C107" s="794" t="s">
        <v>1284</v>
      </c>
      <c r="D107" s="362" t="s">
        <v>29</v>
      </c>
      <c r="E107" s="795" t="s">
        <v>1285</v>
      </c>
      <c r="F107" s="796" t="s">
        <v>129</v>
      </c>
      <c r="G107" s="797" t="s">
        <v>7</v>
      </c>
      <c r="H107" s="798" t="s">
        <v>8</v>
      </c>
      <c r="I107" s="823">
        <v>1</v>
      </c>
      <c r="J107" s="912">
        <f t="shared" si="9"/>
        <v>727200</v>
      </c>
      <c r="K107" s="942">
        <v>4890600</v>
      </c>
      <c r="L107" s="997">
        <f t="shared" si="5"/>
        <v>5617800</v>
      </c>
      <c r="M107" s="858"/>
    </row>
    <row r="108" spans="1:13" ht="21.75" customHeight="1">
      <c r="A108" s="335">
        <v>96</v>
      </c>
      <c r="B108" s="759" t="s">
        <v>732</v>
      </c>
      <c r="C108" s="488" t="s">
        <v>733</v>
      </c>
      <c r="D108" s="362" t="s">
        <v>734</v>
      </c>
      <c r="E108" s="489" t="s">
        <v>735</v>
      </c>
      <c r="F108" s="490" t="s">
        <v>129</v>
      </c>
      <c r="G108" s="491" t="s">
        <v>28</v>
      </c>
      <c r="H108" s="492" t="s">
        <v>8</v>
      </c>
      <c r="I108" s="823">
        <v>1</v>
      </c>
      <c r="J108" s="912">
        <f t="shared" si="9"/>
        <v>727200</v>
      </c>
      <c r="K108" s="942">
        <v>4890600</v>
      </c>
      <c r="L108" s="997">
        <f t="shared" si="5"/>
        <v>5617800</v>
      </c>
      <c r="M108" s="858"/>
    </row>
    <row r="109" spans="1:13" ht="21.75" customHeight="1">
      <c r="A109" s="335">
        <v>97</v>
      </c>
      <c r="B109" s="759" t="s">
        <v>741</v>
      </c>
      <c r="C109" s="493" t="s">
        <v>79</v>
      </c>
      <c r="D109" s="362" t="s">
        <v>87</v>
      </c>
      <c r="E109" s="494" t="s">
        <v>742</v>
      </c>
      <c r="F109" s="495" t="s">
        <v>129</v>
      </c>
      <c r="G109" s="496" t="s">
        <v>28</v>
      </c>
      <c r="H109" s="497" t="s">
        <v>14</v>
      </c>
      <c r="I109" s="823">
        <v>1</v>
      </c>
      <c r="J109" s="912">
        <f>3636000/5+540000</f>
        <v>1267200</v>
      </c>
      <c r="K109" s="942">
        <v>4890600</v>
      </c>
      <c r="L109" s="997">
        <f t="shared" si="5"/>
        <v>6157800</v>
      </c>
      <c r="M109" s="858"/>
    </row>
    <row r="110" spans="1:13" ht="21.75" customHeight="1">
      <c r="A110" s="335">
        <v>98</v>
      </c>
      <c r="B110" s="759" t="s">
        <v>1150</v>
      </c>
      <c r="C110" s="498" t="s">
        <v>1151</v>
      </c>
      <c r="D110" s="341" t="s">
        <v>50</v>
      </c>
      <c r="E110" s="499" t="s">
        <v>494</v>
      </c>
      <c r="F110" s="500" t="s">
        <v>550</v>
      </c>
      <c r="G110" s="501" t="s">
        <v>7</v>
      </c>
      <c r="H110" s="502" t="s">
        <v>14</v>
      </c>
      <c r="I110" s="823">
        <v>1</v>
      </c>
      <c r="J110" s="912">
        <f t="shared" si="9"/>
        <v>727200</v>
      </c>
      <c r="K110" s="942">
        <v>4890600</v>
      </c>
      <c r="L110" s="997">
        <f t="shared" si="5"/>
        <v>5617800</v>
      </c>
      <c r="M110" s="858"/>
    </row>
    <row r="111" spans="1:13" ht="21.75" customHeight="1">
      <c r="A111" s="335">
        <v>99</v>
      </c>
      <c r="B111" s="759" t="s">
        <v>754</v>
      </c>
      <c r="C111" s="503" t="s">
        <v>23</v>
      </c>
      <c r="D111" s="341" t="s">
        <v>56</v>
      </c>
      <c r="E111" s="504" t="s">
        <v>755</v>
      </c>
      <c r="F111" s="505" t="s">
        <v>550</v>
      </c>
      <c r="G111" s="506" t="s">
        <v>740</v>
      </c>
      <c r="H111" s="507" t="s">
        <v>8</v>
      </c>
      <c r="I111" s="823">
        <v>1</v>
      </c>
      <c r="J111" s="912">
        <f t="shared" si="9"/>
        <v>727200</v>
      </c>
      <c r="K111" s="942">
        <v>4890600</v>
      </c>
      <c r="L111" s="997">
        <f t="shared" si="5"/>
        <v>5617800</v>
      </c>
      <c r="M111" s="858"/>
    </row>
    <row r="112" spans="1:13" ht="21.75" customHeight="1">
      <c r="A112" s="335">
        <v>100</v>
      </c>
      <c r="B112" s="759" t="s">
        <v>1231</v>
      </c>
      <c r="C112" s="508" t="s">
        <v>1232</v>
      </c>
      <c r="D112" s="341" t="s">
        <v>62</v>
      </c>
      <c r="E112" s="509" t="s">
        <v>490</v>
      </c>
      <c r="F112" s="510" t="s">
        <v>550</v>
      </c>
      <c r="G112" s="511" t="s">
        <v>7</v>
      </c>
      <c r="H112" s="512" t="s">
        <v>14</v>
      </c>
      <c r="I112" s="823">
        <v>1</v>
      </c>
      <c r="J112" s="912">
        <f t="shared" si="9"/>
        <v>727200</v>
      </c>
      <c r="K112" s="942">
        <v>4890600</v>
      </c>
      <c r="L112" s="997">
        <f t="shared" si="5"/>
        <v>5617800</v>
      </c>
      <c r="M112" s="858"/>
    </row>
    <row r="113" spans="1:13" ht="21.75" customHeight="1">
      <c r="A113" s="335">
        <v>101</v>
      </c>
      <c r="B113" s="759" t="s">
        <v>1269</v>
      </c>
      <c r="C113" s="513" t="s">
        <v>920</v>
      </c>
      <c r="D113" s="341" t="s">
        <v>49</v>
      </c>
      <c r="E113" s="514" t="s">
        <v>921</v>
      </c>
      <c r="F113" s="515" t="s">
        <v>550</v>
      </c>
      <c r="G113" s="516" t="s">
        <v>34</v>
      </c>
      <c r="H113" s="517" t="s">
        <v>8</v>
      </c>
      <c r="I113" s="823">
        <v>1</v>
      </c>
      <c r="J113" s="912">
        <f t="shared" si="9"/>
        <v>727200</v>
      </c>
      <c r="K113" s="942">
        <v>3999600</v>
      </c>
      <c r="L113" s="997">
        <f t="shared" si="5"/>
        <v>4726800</v>
      </c>
      <c r="M113" s="858"/>
    </row>
    <row r="114" spans="1:13" ht="21.75" customHeight="1">
      <c r="A114" s="335">
        <v>102</v>
      </c>
      <c r="B114" s="759" t="s">
        <v>750</v>
      </c>
      <c r="C114" s="518" t="s">
        <v>79</v>
      </c>
      <c r="D114" s="341" t="s">
        <v>513</v>
      </c>
      <c r="E114" s="519" t="s">
        <v>751</v>
      </c>
      <c r="F114" s="520" t="s">
        <v>550</v>
      </c>
      <c r="G114" s="521" t="s">
        <v>28</v>
      </c>
      <c r="H114" s="522" t="s">
        <v>11</v>
      </c>
      <c r="I114" s="823">
        <v>1</v>
      </c>
      <c r="J114" s="912">
        <f>4176000/5</f>
        <v>835200</v>
      </c>
      <c r="K114" s="942">
        <f>4494600+594000</f>
        <v>5088600</v>
      </c>
      <c r="L114" s="997">
        <f t="shared" si="5"/>
        <v>5923800</v>
      </c>
      <c r="M114" s="858"/>
    </row>
    <row r="115" spans="1:13" ht="21.75" customHeight="1">
      <c r="A115" s="335">
        <v>103</v>
      </c>
      <c r="B115" s="759" t="s">
        <v>547</v>
      </c>
      <c r="C115" s="523" t="s">
        <v>27</v>
      </c>
      <c r="D115" s="341" t="s">
        <v>548</v>
      </c>
      <c r="E115" s="524" t="s">
        <v>549</v>
      </c>
      <c r="F115" s="525" t="s">
        <v>550</v>
      </c>
      <c r="G115" s="526" t="s">
        <v>28</v>
      </c>
      <c r="H115" s="527" t="s">
        <v>8</v>
      </c>
      <c r="I115" s="823">
        <v>1</v>
      </c>
      <c r="J115" s="912">
        <f>3636000/5</f>
        <v>727200</v>
      </c>
      <c r="K115" s="942">
        <v>4890600</v>
      </c>
      <c r="L115" s="997">
        <f t="shared" si="5"/>
        <v>5617800</v>
      </c>
      <c r="M115" s="858"/>
    </row>
    <row r="116" spans="1:13" ht="21.75" customHeight="1">
      <c r="A116" s="335">
        <v>104</v>
      </c>
      <c r="B116" s="759" t="s">
        <v>1156</v>
      </c>
      <c r="C116" s="528" t="s">
        <v>752</v>
      </c>
      <c r="D116" s="341" t="s">
        <v>118</v>
      </c>
      <c r="E116" s="529" t="s">
        <v>753</v>
      </c>
      <c r="F116" s="530" t="s">
        <v>550</v>
      </c>
      <c r="G116" s="531" t="s">
        <v>7</v>
      </c>
      <c r="H116" s="532" t="s">
        <v>14</v>
      </c>
      <c r="I116" s="823">
        <v>1</v>
      </c>
      <c r="J116" s="912">
        <f>3636000/5</f>
        <v>727200</v>
      </c>
      <c r="K116" s="942">
        <v>4890600</v>
      </c>
      <c r="L116" s="997">
        <f t="shared" si="5"/>
        <v>5617800</v>
      </c>
      <c r="M116" s="858"/>
    </row>
    <row r="117" spans="1:13" ht="21.75" customHeight="1">
      <c r="A117" s="335">
        <v>105</v>
      </c>
      <c r="B117" s="758" t="s">
        <v>1138</v>
      </c>
      <c r="C117" s="533" t="s">
        <v>752</v>
      </c>
      <c r="D117" s="341" t="s">
        <v>1139</v>
      </c>
      <c r="E117" s="534" t="s">
        <v>1140</v>
      </c>
      <c r="F117" s="535" t="s">
        <v>560</v>
      </c>
      <c r="G117" s="536" t="s">
        <v>1141</v>
      </c>
      <c r="H117" s="537" t="s">
        <v>8</v>
      </c>
      <c r="I117" s="823">
        <v>1</v>
      </c>
      <c r="J117" s="912">
        <f>3636000/5</f>
        <v>727200</v>
      </c>
      <c r="K117" s="942">
        <v>4494600</v>
      </c>
      <c r="L117" s="997">
        <f t="shared" si="5"/>
        <v>5221800</v>
      </c>
      <c r="M117" s="858"/>
    </row>
    <row r="118" spans="1:13" ht="21.75" customHeight="1">
      <c r="A118" s="335">
        <v>106</v>
      </c>
      <c r="B118" s="759" t="s">
        <v>922</v>
      </c>
      <c r="C118" s="538" t="s">
        <v>923</v>
      </c>
      <c r="D118" s="341" t="s">
        <v>924</v>
      </c>
      <c r="E118" s="539" t="s">
        <v>925</v>
      </c>
      <c r="F118" s="540" t="s">
        <v>560</v>
      </c>
      <c r="G118" s="541" t="s">
        <v>28</v>
      </c>
      <c r="H118" s="542" t="s">
        <v>11</v>
      </c>
      <c r="I118" s="823">
        <v>1</v>
      </c>
      <c r="J118" s="912">
        <f>3636000/5</f>
        <v>727200</v>
      </c>
      <c r="K118" s="942">
        <v>3999600</v>
      </c>
      <c r="L118" s="997">
        <f t="shared" si="5"/>
        <v>4726800</v>
      </c>
      <c r="M118" s="858"/>
    </row>
    <row r="119" spans="1:13" ht="21.75" customHeight="1">
      <c r="A119" s="335">
        <v>107</v>
      </c>
      <c r="B119" s="759" t="s">
        <v>1234</v>
      </c>
      <c r="C119" s="543" t="s">
        <v>1179</v>
      </c>
      <c r="D119" s="341" t="s">
        <v>66</v>
      </c>
      <c r="E119" s="544" t="s">
        <v>1233</v>
      </c>
      <c r="F119" s="545" t="s">
        <v>560</v>
      </c>
      <c r="G119" s="546" t="s">
        <v>7</v>
      </c>
      <c r="H119" s="547" t="s">
        <v>14</v>
      </c>
      <c r="I119" s="823">
        <v>1</v>
      </c>
      <c r="J119" s="912">
        <f>3636000/5</f>
        <v>727200</v>
      </c>
      <c r="K119" s="942">
        <v>4890600</v>
      </c>
      <c r="L119" s="997">
        <f t="shared" si="5"/>
        <v>5617800</v>
      </c>
      <c r="M119" s="858"/>
    </row>
    <row r="120" spans="1:13" ht="21.75" customHeight="1">
      <c r="A120" s="335">
        <v>108</v>
      </c>
      <c r="B120" s="759" t="s">
        <v>763</v>
      </c>
      <c r="C120" s="548" t="s">
        <v>764</v>
      </c>
      <c r="D120" s="341" t="s">
        <v>139</v>
      </c>
      <c r="E120" s="549" t="s">
        <v>765</v>
      </c>
      <c r="F120" s="550" t="s">
        <v>560</v>
      </c>
      <c r="G120" s="551" t="s">
        <v>28</v>
      </c>
      <c r="H120" s="552" t="s">
        <v>14</v>
      </c>
      <c r="I120" s="823">
        <v>1</v>
      </c>
      <c r="J120" s="912">
        <f>3276000/5</f>
        <v>655200</v>
      </c>
      <c r="K120" s="942">
        <v>3088800</v>
      </c>
      <c r="L120" s="997">
        <f t="shared" ref="L120:L183" si="10">J120+K120</f>
        <v>3744000</v>
      </c>
      <c r="M120" s="858"/>
    </row>
    <row r="121" spans="1:13" ht="21.75" customHeight="1">
      <c r="A121" s="335">
        <v>109</v>
      </c>
      <c r="B121" s="759" t="s">
        <v>771</v>
      </c>
      <c r="C121" s="553" t="s">
        <v>772</v>
      </c>
      <c r="D121" s="341" t="s">
        <v>62</v>
      </c>
      <c r="E121" s="554" t="s">
        <v>773</v>
      </c>
      <c r="F121" s="555" t="s">
        <v>560</v>
      </c>
      <c r="G121" s="556" t="s">
        <v>34</v>
      </c>
      <c r="H121" s="557" t="s">
        <v>8</v>
      </c>
      <c r="I121" s="823">
        <v>1</v>
      </c>
      <c r="J121" s="912">
        <f>3636000/5</f>
        <v>727200</v>
      </c>
      <c r="K121" s="942">
        <v>4890600</v>
      </c>
      <c r="L121" s="997">
        <f t="shared" si="10"/>
        <v>5617800</v>
      </c>
      <c r="M121" s="858"/>
    </row>
    <row r="122" spans="1:13" ht="21.75" customHeight="1">
      <c r="A122" s="335">
        <v>110</v>
      </c>
      <c r="B122" s="759" t="s">
        <v>766</v>
      </c>
      <c r="C122" s="558" t="s">
        <v>767</v>
      </c>
      <c r="D122" s="341" t="s">
        <v>136</v>
      </c>
      <c r="E122" s="554" t="s">
        <v>710</v>
      </c>
      <c r="F122" s="555" t="s">
        <v>560</v>
      </c>
      <c r="G122" s="559" t="s">
        <v>28</v>
      </c>
      <c r="H122" s="560" t="s">
        <v>14</v>
      </c>
      <c r="I122" s="823">
        <v>1</v>
      </c>
      <c r="J122" s="912">
        <f>4176000/5</f>
        <v>835200</v>
      </c>
      <c r="K122" s="942">
        <f>4890600+594000</f>
        <v>5484600</v>
      </c>
      <c r="L122" s="997">
        <f t="shared" si="10"/>
        <v>6319800</v>
      </c>
      <c r="M122" s="858"/>
    </row>
    <row r="123" spans="1:13" ht="21.75" customHeight="1">
      <c r="A123" s="335">
        <v>111</v>
      </c>
      <c r="B123" s="759" t="s">
        <v>556</v>
      </c>
      <c r="C123" s="328" t="s">
        <v>557</v>
      </c>
      <c r="D123" s="341" t="s">
        <v>558</v>
      </c>
      <c r="E123" s="329" t="s">
        <v>559</v>
      </c>
      <c r="F123" s="561" t="s">
        <v>560</v>
      </c>
      <c r="G123" s="562" t="s">
        <v>28</v>
      </c>
      <c r="H123" s="324" t="s">
        <v>8</v>
      </c>
      <c r="I123" s="823">
        <v>1</v>
      </c>
      <c r="J123" s="912">
        <f t="shared" ref="J123:J131" si="11">3636000/5</f>
        <v>727200</v>
      </c>
      <c r="K123" s="942">
        <f>4494600+594000</f>
        <v>5088600</v>
      </c>
      <c r="L123" s="997">
        <f t="shared" si="10"/>
        <v>5815800</v>
      </c>
      <c r="M123" s="858"/>
    </row>
    <row r="124" spans="1:13" ht="21.75" customHeight="1">
      <c r="A124" s="335">
        <v>112</v>
      </c>
      <c r="B124" s="759" t="s">
        <v>1270</v>
      </c>
      <c r="C124" s="563" t="s">
        <v>756</v>
      </c>
      <c r="D124" s="341" t="s">
        <v>757</v>
      </c>
      <c r="E124" s="564" t="s">
        <v>758</v>
      </c>
      <c r="F124" s="565" t="s">
        <v>560</v>
      </c>
      <c r="G124" s="566" t="s">
        <v>28</v>
      </c>
      <c r="H124" s="567" t="s">
        <v>11</v>
      </c>
      <c r="I124" s="823">
        <v>1</v>
      </c>
      <c r="J124" s="912">
        <f t="shared" si="11"/>
        <v>727200</v>
      </c>
      <c r="K124" s="942">
        <f>4890600+594000</f>
        <v>5484600</v>
      </c>
      <c r="L124" s="997">
        <f t="shared" si="10"/>
        <v>6211800</v>
      </c>
      <c r="M124" s="858"/>
    </row>
    <row r="125" spans="1:13" ht="21.75" customHeight="1">
      <c r="A125" s="335">
        <v>113</v>
      </c>
      <c r="B125" s="759" t="s">
        <v>1155</v>
      </c>
      <c r="C125" s="568" t="s">
        <v>1152</v>
      </c>
      <c r="D125" s="341" t="s">
        <v>1153</v>
      </c>
      <c r="E125" s="569" t="s">
        <v>1154</v>
      </c>
      <c r="F125" s="570" t="s">
        <v>560</v>
      </c>
      <c r="G125" s="571" t="s">
        <v>16</v>
      </c>
      <c r="H125" s="572" t="s">
        <v>8</v>
      </c>
      <c r="I125" s="823">
        <v>1</v>
      </c>
      <c r="J125" s="912">
        <f t="shared" si="11"/>
        <v>727200</v>
      </c>
      <c r="K125" s="942">
        <v>4890600</v>
      </c>
      <c r="L125" s="997">
        <f t="shared" si="10"/>
        <v>5617800</v>
      </c>
      <c r="M125" s="858"/>
    </row>
    <row r="126" spans="1:13" ht="21.75" customHeight="1">
      <c r="A126" s="335">
        <v>114</v>
      </c>
      <c r="B126" s="759" t="s">
        <v>1084</v>
      </c>
      <c r="C126" s="574" t="s">
        <v>724</v>
      </c>
      <c r="D126" s="341" t="s">
        <v>1085</v>
      </c>
      <c r="E126" s="575" t="s">
        <v>1086</v>
      </c>
      <c r="F126" s="576" t="s">
        <v>560</v>
      </c>
      <c r="G126" s="577" t="s">
        <v>7</v>
      </c>
      <c r="H126" s="578" t="s">
        <v>11</v>
      </c>
      <c r="I126" s="823">
        <v>1</v>
      </c>
      <c r="J126" s="912">
        <f t="shared" si="11"/>
        <v>727200</v>
      </c>
      <c r="K126" s="942">
        <v>4890600</v>
      </c>
      <c r="L126" s="997">
        <f t="shared" si="10"/>
        <v>5617800</v>
      </c>
      <c r="M126" s="858"/>
    </row>
    <row r="127" spans="1:13" ht="21.75" customHeight="1">
      <c r="A127" s="335">
        <v>115</v>
      </c>
      <c r="B127" s="759" t="s">
        <v>1142</v>
      </c>
      <c r="C127" s="581" t="s">
        <v>27</v>
      </c>
      <c r="D127" s="341" t="s">
        <v>33</v>
      </c>
      <c r="E127" s="582" t="s">
        <v>1143</v>
      </c>
      <c r="F127" s="583" t="s">
        <v>560</v>
      </c>
      <c r="G127" s="584" t="s">
        <v>28</v>
      </c>
      <c r="H127" s="585" t="s">
        <v>8</v>
      </c>
      <c r="I127" s="823">
        <v>1</v>
      </c>
      <c r="J127" s="912">
        <f t="shared" si="11"/>
        <v>727200</v>
      </c>
      <c r="K127" s="942">
        <v>4890600</v>
      </c>
      <c r="L127" s="997">
        <f t="shared" si="10"/>
        <v>5617800</v>
      </c>
      <c r="M127" s="858"/>
    </row>
    <row r="128" spans="1:13" ht="21.75" customHeight="1">
      <c r="A128" s="335">
        <v>116</v>
      </c>
      <c r="B128" s="759" t="s">
        <v>768</v>
      </c>
      <c r="C128" s="588" t="s">
        <v>769</v>
      </c>
      <c r="D128" s="341" t="s">
        <v>611</v>
      </c>
      <c r="E128" s="589" t="s">
        <v>770</v>
      </c>
      <c r="F128" s="590" t="s">
        <v>560</v>
      </c>
      <c r="G128" s="591" t="s">
        <v>28</v>
      </c>
      <c r="H128" s="592" t="s">
        <v>14</v>
      </c>
      <c r="I128" s="823">
        <v>1</v>
      </c>
      <c r="J128" s="912">
        <f t="shared" si="11"/>
        <v>727200</v>
      </c>
      <c r="K128" s="942">
        <f>4890600+594000</f>
        <v>5484600</v>
      </c>
      <c r="L128" s="997">
        <f t="shared" si="10"/>
        <v>6211800</v>
      </c>
      <c r="M128" s="858"/>
    </row>
    <row r="129" spans="1:13" ht="21.75" customHeight="1">
      <c r="A129" s="335">
        <v>117</v>
      </c>
      <c r="B129" s="759" t="s">
        <v>759</v>
      </c>
      <c r="C129" s="595" t="s">
        <v>760</v>
      </c>
      <c r="D129" s="341" t="s">
        <v>761</v>
      </c>
      <c r="E129" s="589" t="s">
        <v>762</v>
      </c>
      <c r="F129" s="590" t="s">
        <v>560</v>
      </c>
      <c r="G129" s="596" t="s">
        <v>28</v>
      </c>
      <c r="H129" s="597" t="s">
        <v>11</v>
      </c>
      <c r="I129" s="823">
        <v>1</v>
      </c>
      <c r="J129" s="912">
        <f t="shared" si="11"/>
        <v>727200</v>
      </c>
      <c r="K129" s="942">
        <v>4890600</v>
      </c>
      <c r="L129" s="997">
        <f t="shared" si="10"/>
        <v>5617800</v>
      </c>
      <c r="M129" s="858"/>
    </row>
    <row r="130" spans="1:13" ht="21.75" customHeight="1">
      <c r="A130" s="335">
        <v>118</v>
      </c>
      <c r="B130" s="955" t="s">
        <v>1357</v>
      </c>
      <c r="C130" s="601" t="s">
        <v>1358</v>
      </c>
      <c r="D130" s="362" t="s">
        <v>1359</v>
      </c>
      <c r="E130" s="600" t="s">
        <v>580</v>
      </c>
      <c r="F130" s="599" t="s">
        <v>144</v>
      </c>
      <c r="G130" s="596" t="s">
        <v>16</v>
      </c>
      <c r="H130" s="597" t="s">
        <v>8</v>
      </c>
      <c r="I130" s="823">
        <v>1</v>
      </c>
      <c r="J130" s="912">
        <f t="shared" si="11"/>
        <v>727200</v>
      </c>
      <c r="K130" s="942">
        <v>4890600</v>
      </c>
      <c r="L130" s="997">
        <f t="shared" si="10"/>
        <v>5617800</v>
      </c>
      <c r="M130" s="858"/>
    </row>
    <row r="131" spans="1:13" ht="21.75" customHeight="1">
      <c r="A131" s="335">
        <v>119</v>
      </c>
      <c r="B131" s="810" t="s">
        <v>1290</v>
      </c>
      <c r="C131" s="601" t="s">
        <v>1291</v>
      </c>
      <c r="D131" s="362" t="s">
        <v>150</v>
      </c>
      <c r="E131" s="600" t="s">
        <v>1292</v>
      </c>
      <c r="F131" s="599" t="s">
        <v>144</v>
      </c>
      <c r="G131" s="596" t="s">
        <v>16</v>
      </c>
      <c r="H131" s="597" t="s">
        <v>11</v>
      </c>
      <c r="I131" s="823">
        <v>1</v>
      </c>
      <c r="J131" s="912">
        <f t="shared" si="11"/>
        <v>727200</v>
      </c>
      <c r="K131" s="942">
        <v>4494600</v>
      </c>
      <c r="L131" s="997">
        <f t="shared" si="10"/>
        <v>5221800</v>
      </c>
      <c r="M131" s="858"/>
    </row>
    <row r="132" spans="1:13" ht="21.75" customHeight="1">
      <c r="A132" s="335">
        <v>120</v>
      </c>
      <c r="B132" s="810" t="s">
        <v>784</v>
      </c>
      <c r="C132" s="601" t="s">
        <v>146</v>
      </c>
      <c r="D132" s="362" t="s">
        <v>648</v>
      </c>
      <c r="E132" s="600" t="s">
        <v>17</v>
      </c>
      <c r="F132" s="599" t="s">
        <v>144</v>
      </c>
      <c r="G132" s="596" t="s">
        <v>28</v>
      </c>
      <c r="H132" s="597" t="s">
        <v>11</v>
      </c>
      <c r="I132" s="823">
        <v>1</v>
      </c>
      <c r="J132" s="912">
        <f>4176000/5</f>
        <v>835200</v>
      </c>
      <c r="K132" s="942">
        <f>4890600+594000</f>
        <v>5484600</v>
      </c>
      <c r="L132" s="997">
        <f t="shared" si="10"/>
        <v>6319800</v>
      </c>
      <c r="M132" s="858"/>
    </row>
    <row r="133" spans="1:13" ht="21.75" customHeight="1">
      <c r="A133" s="335">
        <v>121</v>
      </c>
      <c r="B133" s="810" t="s">
        <v>782</v>
      </c>
      <c r="C133" s="601" t="s">
        <v>44</v>
      </c>
      <c r="D133" s="362" t="s">
        <v>72</v>
      </c>
      <c r="E133" s="600" t="s">
        <v>783</v>
      </c>
      <c r="F133" s="599" t="s">
        <v>144</v>
      </c>
      <c r="G133" s="596" t="s">
        <v>7</v>
      </c>
      <c r="H133" s="597" t="s">
        <v>11</v>
      </c>
      <c r="I133" s="823">
        <v>1</v>
      </c>
      <c r="J133" s="912">
        <f t="shared" ref="J133:J139" si="12">3636000/5</f>
        <v>727200</v>
      </c>
      <c r="K133" s="942">
        <v>4890600</v>
      </c>
      <c r="L133" s="997">
        <f t="shared" si="10"/>
        <v>5617800</v>
      </c>
      <c r="M133" s="858"/>
    </row>
    <row r="134" spans="1:13" ht="21.75" customHeight="1">
      <c r="A134" s="335">
        <v>122</v>
      </c>
      <c r="B134" s="810" t="s">
        <v>779</v>
      </c>
      <c r="C134" s="601" t="s">
        <v>65</v>
      </c>
      <c r="D134" s="362" t="s">
        <v>780</v>
      </c>
      <c r="E134" s="600" t="s">
        <v>781</v>
      </c>
      <c r="F134" s="599" t="s">
        <v>144</v>
      </c>
      <c r="G134" s="596" t="s">
        <v>28</v>
      </c>
      <c r="H134" s="597" t="s">
        <v>8</v>
      </c>
      <c r="I134" s="823">
        <v>1</v>
      </c>
      <c r="J134" s="912">
        <f>3636000/5+540000</f>
        <v>1267200</v>
      </c>
      <c r="K134" s="942">
        <f>4890600+594000</f>
        <v>5484600</v>
      </c>
      <c r="L134" s="997">
        <f t="shared" si="10"/>
        <v>6751800</v>
      </c>
      <c r="M134" s="858"/>
    </row>
    <row r="135" spans="1:13" ht="21.75" customHeight="1">
      <c r="A135" s="335">
        <v>123</v>
      </c>
      <c r="B135" s="810" t="s">
        <v>554</v>
      </c>
      <c r="C135" s="601" t="s">
        <v>21</v>
      </c>
      <c r="D135" s="362" t="s">
        <v>56</v>
      </c>
      <c r="E135" s="600" t="s">
        <v>555</v>
      </c>
      <c r="F135" s="590" t="s">
        <v>144</v>
      </c>
      <c r="G135" s="596" t="s">
        <v>18</v>
      </c>
      <c r="H135" s="597" t="s">
        <v>11</v>
      </c>
      <c r="I135" s="823">
        <v>1</v>
      </c>
      <c r="J135" s="912">
        <f t="shared" si="12"/>
        <v>727200</v>
      </c>
      <c r="K135" s="942">
        <v>4890600</v>
      </c>
      <c r="L135" s="997">
        <f t="shared" si="10"/>
        <v>5617800</v>
      </c>
      <c r="M135" s="858"/>
    </row>
    <row r="136" spans="1:13" ht="21.75" customHeight="1">
      <c r="A136" s="335">
        <v>124</v>
      </c>
      <c r="B136" s="810" t="s">
        <v>551</v>
      </c>
      <c r="C136" s="749" t="s">
        <v>552</v>
      </c>
      <c r="D136" s="769" t="s">
        <v>66</v>
      </c>
      <c r="E136" s="763" t="s">
        <v>553</v>
      </c>
      <c r="F136" s="856" t="s">
        <v>144</v>
      </c>
      <c r="G136" s="755" t="s">
        <v>28</v>
      </c>
      <c r="H136" s="761" t="s">
        <v>9</v>
      </c>
      <c r="I136" s="823">
        <v>1</v>
      </c>
      <c r="J136" s="912">
        <f t="shared" si="12"/>
        <v>727200</v>
      </c>
      <c r="K136" s="942">
        <f>4890600+543000</f>
        <v>5433600</v>
      </c>
      <c r="L136" s="997">
        <f t="shared" si="10"/>
        <v>6160800</v>
      </c>
      <c r="M136" s="858"/>
    </row>
    <row r="137" spans="1:13" ht="21.75" customHeight="1">
      <c r="A137" s="335">
        <v>125</v>
      </c>
      <c r="B137" s="956" t="s">
        <v>1106</v>
      </c>
      <c r="C137" s="749" t="s">
        <v>65</v>
      </c>
      <c r="D137" s="769" t="s">
        <v>1038</v>
      </c>
      <c r="E137" s="763" t="s">
        <v>1107</v>
      </c>
      <c r="F137" s="856" t="s">
        <v>144</v>
      </c>
      <c r="G137" s="755" t="s">
        <v>28</v>
      </c>
      <c r="H137" s="761" t="s">
        <v>11</v>
      </c>
      <c r="I137" s="823">
        <v>1</v>
      </c>
      <c r="J137" s="912">
        <f t="shared" si="12"/>
        <v>727200</v>
      </c>
      <c r="K137" s="942">
        <v>4890600</v>
      </c>
      <c r="L137" s="997">
        <f t="shared" si="10"/>
        <v>5617800</v>
      </c>
      <c r="M137" s="858"/>
    </row>
    <row r="138" spans="1:13" ht="21.75" customHeight="1">
      <c r="A138" s="335">
        <v>126</v>
      </c>
      <c r="B138" s="810" t="s">
        <v>774</v>
      </c>
      <c r="C138" s="601" t="s">
        <v>775</v>
      </c>
      <c r="D138" s="362" t="s">
        <v>776</v>
      </c>
      <c r="E138" s="600" t="s">
        <v>147</v>
      </c>
      <c r="F138" s="856" t="s">
        <v>144</v>
      </c>
      <c r="G138" s="596" t="s">
        <v>28</v>
      </c>
      <c r="H138" s="597" t="s">
        <v>8</v>
      </c>
      <c r="I138" s="823">
        <v>1</v>
      </c>
      <c r="J138" s="912">
        <f t="shared" si="12"/>
        <v>727200</v>
      </c>
      <c r="K138" s="942">
        <f>4494600+910800</f>
        <v>5405400</v>
      </c>
      <c r="L138" s="997">
        <f t="shared" si="10"/>
        <v>6132600</v>
      </c>
      <c r="M138" s="858"/>
    </row>
    <row r="139" spans="1:13" ht="21.75" customHeight="1">
      <c r="A139" s="335">
        <v>127</v>
      </c>
      <c r="B139" s="810" t="s">
        <v>1286</v>
      </c>
      <c r="C139" s="601" t="s">
        <v>1287</v>
      </c>
      <c r="D139" s="362" t="s">
        <v>1288</v>
      </c>
      <c r="E139" s="600" t="s">
        <v>1289</v>
      </c>
      <c r="F139" s="599" t="s">
        <v>144</v>
      </c>
      <c r="G139" s="596" t="s">
        <v>16</v>
      </c>
      <c r="H139" s="597" t="s">
        <v>11</v>
      </c>
      <c r="I139" s="823">
        <v>1</v>
      </c>
      <c r="J139" s="912">
        <f t="shared" si="12"/>
        <v>727200</v>
      </c>
      <c r="K139" s="942">
        <v>4890600</v>
      </c>
      <c r="L139" s="997">
        <f t="shared" si="10"/>
        <v>5617800</v>
      </c>
      <c r="M139" s="858"/>
    </row>
    <row r="140" spans="1:13" ht="21.75" customHeight="1">
      <c r="A140" s="335">
        <v>128</v>
      </c>
      <c r="B140" s="810" t="s">
        <v>1105</v>
      </c>
      <c r="C140" s="601" t="s">
        <v>1103</v>
      </c>
      <c r="D140" s="362" t="s">
        <v>149</v>
      </c>
      <c r="E140" s="600" t="s">
        <v>1104</v>
      </c>
      <c r="F140" s="599" t="s">
        <v>144</v>
      </c>
      <c r="G140" s="596" t="s">
        <v>28</v>
      </c>
      <c r="H140" s="597" t="s">
        <v>11</v>
      </c>
      <c r="I140" s="823">
        <v>1</v>
      </c>
      <c r="J140" s="912">
        <f>4176000/5</f>
        <v>835200</v>
      </c>
      <c r="K140" s="942">
        <f>4890600+594000</f>
        <v>5484600</v>
      </c>
      <c r="L140" s="997">
        <f t="shared" si="10"/>
        <v>6319800</v>
      </c>
      <c r="M140" s="858"/>
    </row>
    <row r="141" spans="1:13" ht="21.75" customHeight="1">
      <c r="A141" s="335">
        <v>129</v>
      </c>
      <c r="B141" s="810" t="s">
        <v>1157</v>
      </c>
      <c r="C141" s="601" t="s">
        <v>1158</v>
      </c>
      <c r="D141" s="362" t="s">
        <v>33</v>
      </c>
      <c r="E141" s="600" t="s">
        <v>1159</v>
      </c>
      <c r="F141" s="599" t="s">
        <v>144</v>
      </c>
      <c r="G141" s="596" t="s">
        <v>28</v>
      </c>
      <c r="H141" s="597" t="s">
        <v>11</v>
      </c>
      <c r="I141" s="823">
        <v>1</v>
      </c>
      <c r="J141" s="912">
        <f>3636000/5</f>
        <v>727200</v>
      </c>
      <c r="K141" s="942">
        <v>4890600</v>
      </c>
      <c r="L141" s="997">
        <f t="shared" si="10"/>
        <v>5617800</v>
      </c>
      <c r="M141" s="858"/>
    </row>
    <row r="142" spans="1:13" ht="21.75" customHeight="1">
      <c r="A142" s="335">
        <v>130</v>
      </c>
      <c r="B142" s="955" t="s">
        <v>1355</v>
      </c>
      <c r="C142" s="601" t="s">
        <v>1356</v>
      </c>
      <c r="D142" s="362" t="s">
        <v>611</v>
      </c>
      <c r="E142" s="600" t="s">
        <v>508</v>
      </c>
      <c r="F142" s="599" t="s">
        <v>144</v>
      </c>
      <c r="G142" s="596" t="s">
        <v>16</v>
      </c>
      <c r="H142" s="597" t="s">
        <v>14</v>
      </c>
      <c r="I142" s="823">
        <v>1</v>
      </c>
      <c r="J142" s="912">
        <f>3636000/5</f>
        <v>727200</v>
      </c>
      <c r="K142" s="942">
        <v>4890600</v>
      </c>
      <c r="L142" s="997">
        <f t="shared" si="10"/>
        <v>5617800</v>
      </c>
      <c r="M142" s="858"/>
    </row>
    <row r="143" spans="1:13" ht="21.75" customHeight="1">
      <c r="A143" s="335">
        <v>131</v>
      </c>
      <c r="B143" s="810" t="s">
        <v>777</v>
      </c>
      <c r="C143" s="601" t="s">
        <v>148</v>
      </c>
      <c r="D143" s="362" t="s">
        <v>83</v>
      </c>
      <c r="E143" s="600" t="s">
        <v>778</v>
      </c>
      <c r="F143" s="599" t="s">
        <v>144</v>
      </c>
      <c r="G143" s="596" t="s">
        <v>28</v>
      </c>
      <c r="H143" s="597" t="s">
        <v>11</v>
      </c>
      <c r="I143" s="823">
        <v>1</v>
      </c>
      <c r="J143" s="912">
        <f>3636000/5</f>
        <v>727200</v>
      </c>
      <c r="K143" s="942">
        <v>4890600</v>
      </c>
      <c r="L143" s="997">
        <f t="shared" si="10"/>
        <v>5617800</v>
      </c>
      <c r="M143" s="858"/>
    </row>
    <row r="144" spans="1:13" ht="21.75" customHeight="1">
      <c r="A144" s="335">
        <v>132</v>
      </c>
      <c r="B144" s="810" t="s">
        <v>1256</v>
      </c>
      <c r="C144" s="601" t="s">
        <v>1257</v>
      </c>
      <c r="D144" s="362" t="s">
        <v>83</v>
      </c>
      <c r="E144" s="600" t="s">
        <v>1258</v>
      </c>
      <c r="F144" s="599" t="s">
        <v>144</v>
      </c>
      <c r="G144" s="596" t="s">
        <v>7</v>
      </c>
      <c r="H144" s="597" t="s">
        <v>14</v>
      </c>
      <c r="I144" s="823">
        <v>1</v>
      </c>
      <c r="J144" s="912">
        <f>3636000/5</f>
        <v>727200</v>
      </c>
      <c r="K144" s="942">
        <v>4890600</v>
      </c>
      <c r="L144" s="997">
        <f t="shared" si="10"/>
        <v>5617800</v>
      </c>
      <c r="M144" s="858"/>
    </row>
    <row r="145" spans="1:13" ht="21.75" customHeight="1">
      <c r="A145" s="335">
        <v>133</v>
      </c>
      <c r="B145" s="759" t="s">
        <v>1360</v>
      </c>
      <c r="C145" s="595" t="s">
        <v>1361</v>
      </c>
      <c r="D145" s="799" t="s">
        <v>50</v>
      </c>
      <c r="E145" s="589" t="s">
        <v>1362</v>
      </c>
      <c r="F145" s="599" t="s">
        <v>151</v>
      </c>
      <c r="G145" s="800" t="s">
        <v>16</v>
      </c>
      <c r="H145" s="597" t="s">
        <v>11</v>
      </c>
      <c r="I145" s="823">
        <v>1</v>
      </c>
      <c r="J145" s="912">
        <f t="shared" ref="J145:J192" si="13">5400000/5</f>
        <v>1080000</v>
      </c>
      <c r="K145" s="942">
        <v>3762000</v>
      </c>
      <c r="L145" s="997">
        <f t="shared" si="10"/>
        <v>4842000</v>
      </c>
      <c r="M145" s="858"/>
    </row>
    <row r="146" spans="1:13" ht="21.75" customHeight="1">
      <c r="A146" s="335">
        <v>134</v>
      </c>
      <c r="B146" s="759" t="s">
        <v>785</v>
      </c>
      <c r="C146" s="595" t="s">
        <v>82</v>
      </c>
      <c r="D146" s="341" t="s">
        <v>156</v>
      </c>
      <c r="E146" s="589" t="s">
        <v>786</v>
      </c>
      <c r="F146" s="599" t="s">
        <v>151</v>
      </c>
      <c r="G146" s="596" t="s">
        <v>28</v>
      </c>
      <c r="H146" s="597" t="s">
        <v>14</v>
      </c>
      <c r="I146" s="823">
        <v>1</v>
      </c>
      <c r="J146" s="912">
        <f t="shared" si="13"/>
        <v>1080000</v>
      </c>
      <c r="K146" s="942">
        <f>3762000+594000</f>
        <v>4356000</v>
      </c>
      <c r="L146" s="997">
        <f t="shared" si="10"/>
        <v>5436000</v>
      </c>
      <c r="M146" s="858"/>
    </row>
    <row r="147" spans="1:13" ht="21.75" customHeight="1">
      <c r="A147" s="335">
        <v>135</v>
      </c>
      <c r="B147" s="948" t="s">
        <v>160</v>
      </c>
      <c r="C147" s="752" t="s">
        <v>22</v>
      </c>
      <c r="D147" s="768" t="s">
        <v>161</v>
      </c>
      <c r="E147" s="763" t="s">
        <v>162</v>
      </c>
      <c r="F147" s="767" t="s">
        <v>151</v>
      </c>
      <c r="G147" s="755" t="s">
        <v>7</v>
      </c>
      <c r="H147" s="761" t="s">
        <v>9</v>
      </c>
      <c r="I147" s="823">
        <v>1</v>
      </c>
      <c r="J147" s="912">
        <f t="shared" si="13"/>
        <v>1080000</v>
      </c>
      <c r="K147" s="942">
        <v>3762000</v>
      </c>
      <c r="L147" s="997">
        <f t="shared" si="10"/>
        <v>4842000</v>
      </c>
      <c r="M147" s="858"/>
    </row>
    <row r="148" spans="1:13" ht="21.75" customHeight="1">
      <c r="A148" s="335">
        <v>136</v>
      </c>
      <c r="B148" s="759" t="s">
        <v>1293</v>
      </c>
      <c r="C148" s="595" t="s">
        <v>1294</v>
      </c>
      <c r="D148" s="341" t="s">
        <v>45</v>
      </c>
      <c r="E148" s="589" t="s">
        <v>163</v>
      </c>
      <c r="F148" s="599" t="s">
        <v>151</v>
      </c>
      <c r="G148" s="596" t="s">
        <v>596</v>
      </c>
      <c r="H148" s="597" t="s">
        <v>14</v>
      </c>
      <c r="I148" s="823">
        <v>1</v>
      </c>
      <c r="J148" s="912">
        <f t="shared" si="13"/>
        <v>1080000</v>
      </c>
      <c r="K148" s="942">
        <v>3762000</v>
      </c>
      <c r="L148" s="997">
        <f t="shared" si="10"/>
        <v>4842000</v>
      </c>
      <c r="M148" s="858"/>
    </row>
    <row r="149" spans="1:13" ht="21.75" customHeight="1">
      <c r="A149" s="335">
        <v>137</v>
      </c>
      <c r="B149" s="759" t="s">
        <v>1108</v>
      </c>
      <c r="C149" s="595" t="s">
        <v>1109</v>
      </c>
      <c r="D149" s="341" t="s">
        <v>45</v>
      </c>
      <c r="E149" s="589" t="s">
        <v>685</v>
      </c>
      <c r="F149" s="599" t="s">
        <v>151</v>
      </c>
      <c r="G149" s="596" t="s">
        <v>7</v>
      </c>
      <c r="H149" s="597" t="s">
        <v>11</v>
      </c>
      <c r="I149" s="823">
        <v>1</v>
      </c>
      <c r="J149" s="912">
        <f t="shared" si="13"/>
        <v>1080000</v>
      </c>
      <c r="K149" s="942">
        <v>3762000</v>
      </c>
      <c r="L149" s="997">
        <f t="shared" si="10"/>
        <v>4842000</v>
      </c>
      <c r="M149" s="858"/>
    </row>
    <row r="150" spans="1:13" ht="21.75" customHeight="1">
      <c r="A150" s="335">
        <v>138</v>
      </c>
      <c r="B150" s="759" t="s">
        <v>164</v>
      </c>
      <c r="C150" s="595" t="s">
        <v>165</v>
      </c>
      <c r="D150" s="341" t="s">
        <v>136</v>
      </c>
      <c r="E150" s="589" t="s">
        <v>166</v>
      </c>
      <c r="F150" s="599" t="s">
        <v>151</v>
      </c>
      <c r="G150" s="596" t="s">
        <v>28</v>
      </c>
      <c r="H150" s="597" t="s">
        <v>11</v>
      </c>
      <c r="I150" s="823">
        <v>1</v>
      </c>
      <c r="J150" s="912">
        <f t="shared" si="13"/>
        <v>1080000</v>
      </c>
      <c r="K150" s="942">
        <v>3762000</v>
      </c>
      <c r="L150" s="997">
        <f t="shared" si="10"/>
        <v>4842000</v>
      </c>
      <c r="M150" s="858"/>
    </row>
    <row r="151" spans="1:13" ht="21.75" customHeight="1">
      <c r="A151" s="335">
        <v>139</v>
      </c>
      <c r="B151" s="758" t="s">
        <v>563</v>
      </c>
      <c r="C151" s="601" t="s">
        <v>564</v>
      </c>
      <c r="D151" s="362" t="s">
        <v>121</v>
      </c>
      <c r="E151" s="600" t="s">
        <v>565</v>
      </c>
      <c r="F151" s="602" t="s">
        <v>151</v>
      </c>
      <c r="G151" s="603" t="s">
        <v>7</v>
      </c>
      <c r="H151" s="604" t="s">
        <v>11</v>
      </c>
      <c r="I151" s="823">
        <v>1</v>
      </c>
      <c r="J151" s="912">
        <f t="shared" si="13"/>
        <v>1080000</v>
      </c>
      <c r="K151" s="942">
        <v>3762000</v>
      </c>
      <c r="L151" s="997">
        <f t="shared" si="10"/>
        <v>4842000</v>
      </c>
      <c r="M151" s="858"/>
    </row>
    <row r="152" spans="1:13" ht="21.75" customHeight="1">
      <c r="A152" s="335">
        <v>140</v>
      </c>
      <c r="B152" s="759" t="s">
        <v>174</v>
      </c>
      <c r="C152" s="595" t="s">
        <v>115</v>
      </c>
      <c r="D152" s="341" t="s">
        <v>175</v>
      </c>
      <c r="E152" s="589" t="s">
        <v>176</v>
      </c>
      <c r="F152" s="599" t="s">
        <v>151</v>
      </c>
      <c r="G152" s="596" t="s">
        <v>28</v>
      </c>
      <c r="H152" s="597" t="s">
        <v>11</v>
      </c>
      <c r="I152" s="823">
        <v>1</v>
      </c>
      <c r="J152" s="912">
        <f t="shared" si="13"/>
        <v>1080000</v>
      </c>
      <c r="K152" s="942">
        <f>3762000+594000+396000</f>
        <v>4752000</v>
      </c>
      <c r="L152" s="997">
        <f t="shared" si="10"/>
        <v>5832000</v>
      </c>
      <c r="M152" s="858"/>
    </row>
    <row r="153" spans="1:13" ht="21.75" customHeight="1">
      <c r="A153" s="335">
        <v>141</v>
      </c>
      <c r="B153" s="759" t="s">
        <v>1365</v>
      </c>
      <c r="C153" s="595" t="s">
        <v>1366</v>
      </c>
      <c r="D153" s="341" t="s">
        <v>42</v>
      </c>
      <c r="E153" s="589" t="s">
        <v>997</v>
      </c>
      <c r="F153" s="599" t="s">
        <v>151</v>
      </c>
      <c r="G153" s="596" t="s">
        <v>491</v>
      </c>
      <c r="H153" s="597" t="s">
        <v>11</v>
      </c>
      <c r="I153" s="823">
        <v>1</v>
      </c>
      <c r="J153" s="912">
        <f t="shared" si="13"/>
        <v>1080000</v>
      </c>
      <c r="K153" s="942">
        <v>3762000</v>
      </c>
      <c r="L153" s="997">
        <f t="shared" si="10"/>
        <v>4842000</v>
      </c>
      <c r="M153" s="858"/>
    </row>
    <row r="154" spans="1:13" ht="21.75" customHeight="1">
      <c r="A154" s="335">
        <v>142</v>
      </c>
      <c r="B154" s="759" t="s">
        <v>1363</v>
      </c>
      <c r="C154" s="601" t="s">
        <v>177</v>
      </c>
      <c r="D154" s="362" t="s">
        <v>871</v>
      </c>
      <c r="E154" s="589" t="s">
        <v>1364</v>
      </c>
      <c r="F154" s="599" t="s">
        <v>151</v>
      </c>
      <c r="G154" s="596" t="s">
        <v>491</v>
      </c>
      <c r="H154" s="597" t="s">
        <v>11</v>
      </c>
      <c r="I154" s="823">
        <v>1</v>
      </c>
      <c r="J154" s="912">
        <f t="shared" si="13"/>
        <v>1080000</v>
      </c>
      <c r="K154" s="942">
        <v>3762000</v>
      </c>
      <c r="L154" s="997">
        <f t="shared" si="10"/>
        <v>4842000</v>
      </c>
      <c r="M154" s="858"/>
    </row>
    <row r="155" spans="1:13" ht="21.75" customHeight="1">
      <c r="A155" s="335">
        <v>143</v>
      </c>
      <c r="B155" s="948" t="s">
        <v>1295</v>
      </c>
      <c r="C155" s="752" t="s">
        <v>21</v>
      </c>
      <c r="D155" s="768" t="s">
        <v>29</v>
      </c>
      <c r="E155" s="753" t="s">
        <v>1296</v>
      </c>
      <c r="F155" s="767" t="s">
        <v>151</v>
      </c>
      <c r="G155" s="755" t="s">
        <v>7</v>
      </c>
      <c r="H155" s="761" t="s">
        <v>11</v>
      </c>
      <c r="I155" s="823">
        <v>1</v>
      </c>
      <c r="J155" s="912">
        <f t="shared" si="13"/>
        <v>1080000</v>
      </c>
      <c r="K155" s="942">
        <v>3762000</v>
      </c>
      <c r="L155" s="997">
        <f t="shared" si="10"/>
        <v>4842000</v>
      </c>
      <c r="M155" s="858"/>
    </row>
    <row r="156" spans="1:13" ht="21.75" customHeight="1">
      <c r="A156" s="335">
        <v>144</v>
      </c>
      <c r="B156" s="948" t="s">
        <v>1239</v>
      </c>
      <c r="C156" s="752" t="s">
        <v>1240</v>
      </c>
      <c r="D156" s="768" t="s">
        <v>46</v>
      </c>
      <c r="E156" s="753" t="s">
        <v>1241</v>
      </c>
      <c r="F156" s="767" t="s">
        <v>151</v>
      </c>
      <c r="G156" s="755" t="s">
        <v>16</v>
      </c>
      <c r="H156" s="761" t="s">
        <v>9</v>
      </c>
      <c r="I156" s="823">
        <v>1</v>
      </c>
      <c r="J156" s="912">
        <f t="shared" si="13"/>
        <v>1080000</v>
      </c>
      <c r="K156" s="942">
        <v>3762000</v>
      </c>
      <c r="L156" s="997">
        <f t="shared" si="10"/>
        <v>4842000</v>
      </c>
      <c r="M156" s="858"/>
    </row>
    <row r="157" spans="1:13" ht="21.75" customHeight="1">
      <c r="A157" s="335">
        <v>145</v>
      </c>
      <c r="B157" s="759" t="s">
        <v>567</v>
      </c>
      <c r="C157" s="595" t="s">
        <v>23</v>
      </c>
      <c r="D157" s="341" t="s">
        <v>46</v>
      </c>
      <c r="E157" s="589" t="s">
        <v>568</v>
      </c>
      <c r="F157" s="599" t="s">
        <v>151</v>
      </c>
      <c r="G157" s="596" t="s">
        <v>28</v>
      </c>
      <c r="H157" s="597" t="s">
        <v>9</v>
      </c>
      <c r="I157" s="823">
        <v>1</v>
      </c>
      <c r="J157" s="912">
        <f t="shared" si="13"/>
        <v>1080000</v>
      </c>
      <c r="K157" s="942">
        <v>3762000</v>
      </c>
      <c r="L157" s="997">
        <f t="shared" si="10"/>
        <v>4842000</v>
      </c>
      <c r="M157" s="858"/>
    </row>
    <row r="158" spans="1:13" ht="21.75" customHeight="1">
      <c r="A158" s="335">
        <v>146</v>
      </c>
      <c r="B158" s="758" t="s">
        <v>1297</v>
      </c>
      <c r="C158" s="595" t="s">
        <v>1298</v>
      </c>
      <c r="D158" s="341" t="s">
        <v>178</v>
      </c>
      <c r="E158" s="589" t="s">
        <v>1299</v>
      </c>
      <c r="F158" s="599" t="s">
        <v>151</v>
      </c>
      <c r="G158" s="596" t="s">
        <v>7</v>
      </c>
      <c r="H158" s="597" t="s">
        <v>8</v>
      </c>
      <c r="I158" s="823">
        <v>1</v>
      </c>
      <c r="J158" s="912">
        <f t="shared" si="13"/>
        <v>1080000</v>
      </c>
      <c r="K158" s="942">
        <v>3762000</v>
      </c>
      <c r="L158" s="997">
        <f t="shared" si="10"/>
        <v>4842000</v>
      </c>
      <c r="M158" s="858"/>
    </row>
    <row r="159" spans="1:13" ht="21.75" customHeight="1">
      <c r="A159" s="335">
        <v>147</v>
      </c>
      <c r="B159" s="759" t="s">
        <v>185</v>
      </c>
      <c r="C159" s="601" t="s">
        <v>186</v>
      </c>
      <c r="D159" s="362" t="s">
        <v>118</v>
      </c>
      <c r="E159" s="600" t="s">
        <v>187</v>
      </c>
      <c r="F159" s="605" t="s">
        <v>151</v>
      </c>
      <c r="G159" s="606" t="s">
        <v>28</v>
      </c>
      <c r="H159" s="607" t="s">
        <v>8</v>
      </c>
      <c r="I159" s="823">
        <v>1</v>
      </c>
      <c r="J159" s="912">
        <f t="shared" si="13"/>
        <v>1080000</v>
      </c>
      <c r="K159" s="942">
        <v>3762000</v>
      </c>
      <c r="L159" s="997">
        <f t="shared" si="10"/>
        <v>4842000</v>
      </c>
      <c r="M159" s="858"/>
    </row>
    <row r="160" spans="1:13" ht="21.75" customHeight="1">
      <c r="A160" s="335">
        <v>148</v>
      </c>
      <c r="B160" s="759" t="s">
        <v>561</v>
      </c>
      <c r="C160" s="601" t="s">
        <v>562</v>
      </c>
      <c r="D160" s="362" t="s">
        <v>179</v>
      </c>
      <c r="E160" s="600" t="s">
        <v>180</v>
      </c>
      <c r="F160" s="602" t="s">
        <v>151</v>
      </c>
      <c r="G160" s="603" t="s">
        <v>28</v>
      </c>
      <c r="H160" s="604" t="s">
        <v>11</v>
      </c>
      <c r="I160" s="823">
        <v>1</v>
      </c>
      <c r="J160" s="912">
        <f t="shared" si="13"/>
        <v>1080000</v>
      </c>
      <c r="K160" s="942">
        <v>3762000</v>
      </c>
      <c r="L160" s="997">
        <f t="shared" si="10"/>
        <v>4842000</v>
      </c>
      <c r="M160" s="858"/>
    </row>
    <row r="161" spans="1:13" ht="21.75" customHeight="1">
      <c r="A161" s="335">
        <v>149</v>
      </c>
      <c r="B161" s="759" t="s">
        <v>787</v>
      </c>
      <c r="C161" s="601" t="s">
        <v>788</v>
      </c>
      <c r="D161" s="362" t="s">
        <v>85</v>
      </c>
      <c r="E161" s="600" t="s">
        <v>789</v>
      </c>
      <c r="F161" s="602" t="s">
        <v>151</v>
      </c>
      <c r="G161" s="603" t="s">
        <v>7</v>
      </c>
      <c r="H161" s="604" t="s">
        <v>8</v>
      </c>
      <c r="I161" s="823">
        <v>1</v>
      </c>
      <c r="J161" s="912">
        <f t="shared" si="13"/>
        <v>1080000</v>
      </c>
      <c r="K161" s="942">
        <v>3762000</v>
      </c>
      <c r="L161" s="997">
        <f t="shared" si="10"/>
        <v>4842000</v>
      </c>
      <c r="M161" s="858"/>
    </row>
    <row r="162" spans="1:13" ht="21.75" customHeight="1">
      <c r="A162" s="335">
        <v>150</v>
      </c>
      <c r="B162" s="759" t="s">
        <v>569</v>
      </c>
      <c r="C162" s="601" t="s">
        <v>570</v>
      </c>
      <c r="D162" s="362" t="s">
        <v>571</v>
      </c>
      <c r="E162" s="600" t="s">
        <v>572</v>
      </c>
      <c r="F162" s="602" t="s">
        <v>151</v>
      </c>
      <c r="G162" s="603" t="s">
        <v>16</v>
      </c>
      <c r="H162" s="604" t="s">
        <v>14</v>
      </c>
      <c r="I162" s="823">
        <v>1</v>
      </c>
      <c r="J162" s="912">
        <f t="shared" si="13"/>
        <v>1080000</v>
      </c>
      <c r="K162" s="942">
        <v>3762000</v>
      </c>
      <c r="L162" s="997">
        <f t="shared" si="10"/>
        <v>4842000</v>
      </c>
      <c r="M162" s="858"/>
    </row>
    <row r="163" spans="1:13" ht="21.75" customHeight="1">
      <c r="A163" s="335">
        <v>151</v>
      </c>
      <c r="B163" s="758" t="s">
        <v>482</v>
      </c>
      <c r="C163" s="608" t="s">
        <v>483</v>
      </c>
      <c r="D163" s="340" t="s">
        <v>156</v>
      </c>
      <c r="E163" s="609" t="s">
        <v>484</v>
      </c>
      <c r="F163" s="610" t="s">
        <v>188</v>
      </c>
      <c r="G163" s="611" t="s">
        <v>16</v>
      </c>
      <c r="H163" s="612" t="s">
        <v>14</v>
      </c>
      <c r="I163" s="823">
        <v>1</v>
      </c>
      <c r="J163" s="912">
        <f t="shared" si="13"/>
        <v>1080000</v>
      </c>
      <c r="K163" s="942">
        <v>3762000</v>
      </c>
      <c r="L163" s="997">
        <f t="shared" si="10"/>
        <v>4842000</v>
      </c>
      <c r="M163" s="858"/>
    </row>
    <row r="164" spans="1:13" s="223" customFormat="1" ht="21.75" customHeight="1">
      <c r="A164" s="335">
        <v>152</v>
      </c>
      <c r="B164" s="759" t="s">
        <v>1160</v>
      </c>
      <c r="C164" s="595" t="s">
        <v>1161</v>
      </c>
      <c r="D164" s="341" t="s">
        <v>56</v>
      </c>
      <c r="E164" s="589" t="s">
        <v>1162</v>
      </c>
      <c r="F164" s="599" t="s">
        <v>188</v>
      </c>
      <c r="G164" s="596" t="s">
        <v>7</v>
      </c>
      <c r="H164" s="597" t="s">
        <v>11</v>
      </c>
      <c r="I164" s="823">
        <v>1</v>
      </c>
      <c r="J164" s="912">
        <f t="shared" si="13"/>
        <v>1080000</v>
      </c>
      <c r="K164" s="942">
        <v>3762000</v>
      </c>
      <c r="L164" s="997">
        <f t="shared" si="10"/>
        <v>4842000</v>
      </c>
      <c r="M164" s="858"/>
    </row>
    <row r="165" spans="1:13" ht="21.75" customHeight="1">
      <c r="A165" s="335">
        <v>153</v>
      </c>
      <c r="B165" s="759" t="s">
        <v>191</v>
      </c>
      <c r="C165" s="595" t="s">
        <v>23</v>
      </c>
      <c r="D165" s="341" t="s">
        <v>60</v>
      </c>
      <c r="E165" s="589" t="s">
        <v>192</v>
      </c>
      <c r="F165" s="599" t="s">
        <v>188</v>
      </c>
      <c r="G165" s="596" t="s">
        <v>16</v>
      </c>
      <c r="H165" s="597" t="s">
        <v>8</v>
      </c>
      <c r="I165" s="823">
        <v>1</v>
      </c>
      <c r="J165" s="912">
        <f t="shared" si="13"/>
        <v>1080000</v>
      </c>
      <c r="K165" s="942">
        <v>3762000</v>
      </c>
      <c r="L165" s="997">
        <f t="shared" si="10"/>
        <v>4842000</v>
      </c>
      <c r="M165" s="858"/>
    </row>
    <row r="166" spans="1:13" ht="21.75" customHeight="1">
      <c r="A166" s="335">
        <v>154</v>
      </c>
      <c r="B166" s="759" t="s">
        <v>1163</v>
      </c>
      <c r="C166" s="595" t="s">
        <v>1164</v>
      </c>
      <c r="D166" s="341" t="s">
        <v>1165</v>
      </c>
      <c r="E166" s="589" t="s">
        <v>1166</v>
      </c>
      <c r="F166" s="599" t="s">
        <v>188</v>
      </c>
      <c r="G166" s="596" t="s">
        <v>7</v>
      </c>
      <c r="H166" s="597" t="s">
        <v>14</v>
      </c>
      <c r="I166" s="823">
        <v>1</v>
      </c>
      <c r="J166" s="912">
        <f t="shared" si="13"/>
        <v>1080000</v>
      </c>
      <c r="K166" s="942">
        <v>3762000</v>
      </c>
      <c r="L166" s="997">
        <f t="shared" si="10"/>
        <v>4842000</v>
      </c>
      <c r="M166" s="858"/>
    </row>
    <row r="167" spans="1:13" ht="21.75" customHeight="1">
      <c r="A167" s="335">
        <v>155</v>
      </c>
      <c r="B167" s="759" t="s">
        <v>792</v>
      </c>
      <c r="C167" s="595" t="s">
        <v>165</v>
      </c>
      <c r="D167" s="341" t="s">
        <v>81</v>
      </c>
      <c r="E167" s="589" t="s">
        <v>793</v>
      </c>
      <c r="F167" s="599" t="s">
        <v>188</v>
      </c>
      <c r="G167" s="596" t="s">
        <v>28</v>
      </c>
      <c r="H167" s="597" t="s">
        <v>11</v>
      </c>
      <c r="I167" s="823">
        <v>1</v>
      </c>
      <c r="J167" s="912">
        <f t="shared" si="13"/>
        <v>1080000</v>
      </c>
      <c r="K167" s="942">
        <v>3762000</v>
      </c>
      <c r="L167" s="997">
        <f t="shared" si="10"/>
        <v>4842000</v>
      </c>
      <c r="M167" s="858"/>
    </row>
    <row r="168" spans="1:13" ht="21.75" customHeight="1">
      <c r="A168" s="335">
        <v>156</v>
      </c>
      <c r="B168" s="759" t="s">
        <v>1367</v>
      </c>
      <c r="C168" s="595" t="s">
        <v>1368</v>
      </c>
      <c r="D168" s="341" t="s">
        <v>42</v>
      </c>
      <c r="E168" s="589" t="s">
        <v>1369</v>
      </c>
      <c r="F168" s="599" t="s">
        <v>188</v>
      </c>
      <c r="G168" s="596" t="s">
        <v>28</v>
      </c>
      <c r="H168" s="597" t="s">
        <v>8</v>
      </c>
      <c r="I168" s="823">
        <v>1</v>
      </c>
      <c r="J168" s="912">
        <f t="shared" si="13"/>
        <v>1080000</v>
      </c>
      <c r="K168" s="942">
        <v>3762000</v>
      </c>
      <c r="L168" s="997">
        <f t="shared" si="10"/>
        <v>4842000</v>
      </c>
      <c r="M168" s="858"/>
    </row>
    <row r="169" spans="1:13" ht="21.75" customHeight="1">
      <c r="A169" s="335">
        <v>157</v>
      </c>
      <c r="B169" s="759" t="s">
        <v>1300</v>
      </c>
      <c r="C169" s="595" t="s">
        <v>22</v>
      </c>
      <c r="D169" s="341" t="s">
        <v>46</v>
      </c>
      <c r="E169" s="589" t="s">
        <v>1301</v>
      </c>
      <c r="F169" s="599" t="s">
        <v>188</v>
      </c>
      <c r="G169" s="596" t="s">
        <v>16</v>
      </c>
      <c r="H169" s="597" t="s">
        <v>14</v>
      </c>
      <c r="I169" s="823">
        <v>1</v>
      </c>
      <c r="J169" s="912">
        <f t="shared" si="13"/>
        <v>1080000</v>
      </c>
      <c r="K169" s="942">
        <v>3762000</v>
      </c>
      <c r="L169" s="997">
        <f t="shared" si="10"/>
        <v>4842000</v>
      </c>
      <c r="M169" s="858"/>
    </row>
    <row r="170" spans="1:13" ht="21.75" customHeight="1">
      <c r="A170" s="335">
        <v>158</v>
      </c>
      <c r="B170" s="948" t="s">
        <v>1167</v>
      </c>
      <c r="C170" s="752" t="s">
        <v>1168</v>
      </c>
      <c r="D170" s="768" t="s">
        <v>178</v>
      </c>
      <c r="E170" s="753" t="s">
        <v>1169</v>
      </c>
      <c r="F170" s="767" t="s">
        <v>188</v>
      </c>
      <c r="G170" s="755" t="s">
        <v>7</v>
      </c>
      <c r="H170" s="761" t="s">
        <v>14</v>
      </c>
      <c r="I170" s="823">
        <v>1</v>
      </c>
      <c r="J170" s="912">
        <f t="shared" si="13"/>
        <v>1080000</v>
      </c>
      <c r="K170" s="942">
        <v>3762000</v>
      </c>
      <c r="L170" s="997">
        <f t="shared" si="10"/>
        <v>4842000</v>
      </c>
      <c r="M170" s="858"/>
    </row>
    <row r="171" spans="1:13" ht="21.75" customHeight="1">
      <c r="A171" s="335">
        <v>159</v>
      </c>
      <c r="B171" s="759" t="s">
        <v>790</v>
      </c>
      <c r="C171" s="595" t="s">
        <v>65</v>
      </c>
      <c r="D171" s="341" t="s">
        <v>35</v>
      </c>
      <c r="E171" s="589" t="s">
        <v>791</v>
      </c>
      <c r="F171" s="599" t="s">
        <v>188</v>
      </c>
      <c r="G171" s="596" t="s">
        <v>28</v>
      </c>
      <c r="H171" s="597" t="s">
        <v>8</v>
      </c>
      <c r="I171" s="823">
        <v>1</v>
      </c>
      <c r="J171" s="912">
        <f t="shared" si="13"/>
        <v>1080000</v>
      </c>
      <c r="K171" s="942">
        <v>3762000</v>
      </c>
      <c r="L171" s="997">
        <f t="shared" si="10"/>
        <v>4842000</v>
      </c>
      <c r="M171" s="858"/>
    </row>
    <row r="172" spans="1:13" ht="21.75" customHeight="1">
      <c r="A172" s="335">
        <v>160</v>
      </c>
      <c r="B172" s="758" t="s">
        <v>794</v>
      </c>
      <c r="C172" s="595" t="s">
        <v>795</v>
      </c>
      <c r="D172" s="341" t="s">
        <v>796</v>
      </c>
      <c r="E172" s="589" t="s">
        <v>797</v>
      </c>
      <c r="F172" s="599" t="s">
        <v>193</v>
      </c>
      <c r="G172" s="596" t="s">
        <v>28</v>
      </c>
      <c r="H172" s="597" t="s">
        <v>14</v>
      </c>
      <c r="I172" s="823">
        <v>1</v>
      </c>
      <c r="J172" s="912">
        <f t="shared" si="13"/>
        <v>1080000</v>
      </c>
      <c r="K172" s="942">
        <v>3762000</v>
      </c>
      <c r="L172" s="997">
        <f t="shared" si="10"/>
        <v>4842000</v>
      </c>
      <c r="M172" s="858"/>
    </row>
    <row r="173" spans="1:13" ht="21.75" customHeight="1">
      <c r="A173" s="335">
        <v>161</v>
      </c>
      <c r="B173" s="758" t="s">
        <v>1238</v>
      </c>
      <c r="C173" s="595" t="s">
        <v>805</v>
      </c>
      <c r="D173" s="341" t="s">
        <v>806</v>
      </c>
      <c r="E173" s="589" t="s">
        <v>807</v>
      </c>
      <c r="F173" s="599" t="s">
        <v>193</v>
      </c>
      <c r="G173" s="596" t="s">
        <v>7</v>
      </c>
      <c r="H173" s="597" t="s">
        <v>8</v>
      </c>
      <c r="I173" s="823">
        <v>1</v>
      </c>
      <c r="J173" s="912">
        <f t="shared" si="13"/>
        <v>1080000</v>
      </c>
      <c r="K173" s="942">
        <v>3762000</v>
      </c>
      <c r="L173" s="997">
        <f t="shared" si="10"/>
        <v>4842000</v>
      </c>
      <c r="M173" s="858"/>
    </row>
    <row r="174" spans="1:13" ht="21.75" customHeight="1">
      <c r="A174" s="335">
        <v>162</v>
      </c>
      <c r="B174" s="759" t="s">
        <v>577</v>
      </c>
      <c r="C174" s="595" t="s">
        <v>578</v>
      </c>
      <c r="D174" s="341" t="s">
        <v>579</v>
      </c>
      <c r="E174" s="589" t="s">
        <v>580</v>
      </c>
      <c r="F174" s="599" t="s">
        <v>193</v>
      </c>
      <c r="G174" s="596" t="s">
        <v>7</v>
      </c>
      <c r="H174" s="597" t="s">
        <v>8</v>
      </c>
      <c r="I174" s="823">
        <v>1</v>
      </c>
      <c r="J174" s="912">
        <f t="shared" si="13"/>
        <v>1080000</v>
      </c>
      <c r="K174" s="942">
        <f>3762000+396000</f>
        <v>4158000</v>
      </c>
      <c r="L174" s="997">
        <f t="shared" si="10"/>
        <v>5238000</v>
      </c>
      <c r="M174" s="858"/>
    </row>
    <row r="175" spans="1:13" ht="21.75" customHeight="1">
      <c r="A175" s="335">
        <v>163</v>
      </c>
      <c r="B175" s="759" t="s">
        <v>1177</v>
      </c>
      <c r="C175" s="595" t="s">
        <v>79</v>
      </c>
      <c r="D175" s="341" t="s">
        <v>60</v>
      </c>
      <c r="E175" s="589" t="s">
        <v>576</v>
      </c>
      <c r="F175" s="599" t="s">
        <v>193</v>
      </c>
      <c r="G175" s="596" t="s">
        <v>28</v>
      </c>
      <c r="H175" s="597" t="s">
        <v>11</v>
      </c>
      <c r="I175" s="823">
        <v>1</v>
      </c>
      <c r="J175" s="912">
        <f t="shared" si="13"/>
        <v>1080000</v>
      </c>
      <c r="K175" s="942">
        <v>3762000</v>
      </c>
      <c r="L175" s="997">
        <f t="shared" si="10"/>
        <v>4842000</v>
      </c>
      <c r="M175" s="858"/>
    </row>
    <row r="176" spans="1:13" ht="21.75" customHeight="1">
      <c r="A176" s="335">
        <v>164</v>
      </c>
      <c r="B176" s="759" t="s">
        <v>1175</v>
      </c>
      <c r="C176" s="595" t="s">
        <v>131</v>
      </c>
      <c r="D176" s="341" t="s">
        <v>109</v>
      </c>
      <c r="E176" s="589" t="s">
        <v>584</v>
      </c>
      <c r="F176" s="599" t="s">
        <v>193</v>
      </c>
      <c r="G176" s="596" t="s">
        <v>16</v>
      </c>
      <c r="H176" s="597" t="s">
        <v>8</v>
      </c>
      <c r="I176" s="823">
        <v>1</v>
      </c>
      <c r="J176" s="912">
        <f t="shared" si="13"/>
        <v>1080000</v>
      </c>
      <c r="K176" s="942">
        <v>3762000</v>
      </c>
      <c r="L176" s="997">
        <f t="shared" si="10"/>
        <v>4842000</v>
      </c>
      <c r="M176" s="858"/>
    </row>
    <row r="177" spans="1:13" ht="21.75" customHeight="1">
      <c r="A177" s="335">
        <v>165</v>
      </c>
      <c r="B177" s="759" t="s">
        <v>1176</v>
      </c>
      <c r="C177" s="595" t="s">
        <v>1170</v>
      </c>
      <c r="D177" s="341" t="s">
        <v>136</v>
      </c>
      <c r="E177" s="589" t="s">
        <v>1171</v>
      </c>
      <c r="F177" s="599" t="s">
        <v>193</v>
      </c>
      <c r="G177" s="596" t="s">
        <v>28</v>
      </c>
      <c r="H177" s="597" t="s">
        <v>8</v>
      </c>
      <c r="I177" s="823">
        <v>1</v>
      </c>
      <c r="J177" s="912">
        <f t="shared" si="13"/>
        <v>1080000</v>
      </c>
      <c r="K177" s="942">
        <f>3762000+396000</f>
        <v>4158000</v>
      </c>
      <c r="L177" s="997">
        <f t="shared" si="10"/>
        <v>5238000</v>
      </c>
      <c r="M177" s="858"/>
    </row>
    <row r="178" spans="1:13" ht="21.75" customHeight="1">
      <c r="A178" s="335">
        <v>166</v>
      </c>
      <c r="B178" s="759" t="s">
        <v>926</v>
      </c>
      <c r="C178" s="595" t="s">
        <v>927</v>
      </c>
      <c r="D178" s="341" t="s">
        <v>49</v>
      </c>
      <c r="E178" s="589" t="s">
        <v>928</v>
      </c>
      <c r="F178" s="599" t="s">
        <v>193</v>
      </c>
      <c r="G178" s="596" t="s">
        <v>627</v>
      </c>
      <c r="H178" s="597" t="s">
        <v>14</v>
      </c>
      <c r="I178" s="823">
        <v>1</v>
      </c>
      <c r="J178" s="912">
        <f t="shared" si="13"/>
        <v>1080000</v>
      </c>
      <c r="K178" s="942">
        <v>3762000</v>
      </c>
      <c r="L178" s="997">
        <f t="shared" si="10"/>
        <v>4842000</v>
      </c>
      <c r="M178" s="858"/>
    </row>
    <row r="179" spans="1:13" ht="21.75" customHeight="1">
      <c r="A179" s="335">
        <v>167</v>
      </c>
      <c r="B179" s="759" t="s">
        <v>798</v>
      </c>
      <c r="C179" s="595" t="s">
        <v>799</v>
      </c>
      <c r="D179" s="341" t="s">
        <v>49</v>
      </c>
      <c r="E179" s="589" t="s">
        <v>800</v>
      </c>
      <c r="F179" s="599" t="s">
        <v>193</v>
      </c>
      <c r="G179" s="596" t="s">
        <v>491</v>
      </c>
      <c r="H179" s="597" t="s">
        <v>14</v>
      </c>
      <c r="I179" s="823">
        <v>1</v>
      </c>
      <c r="J179" s="912">
        <f t="shared" si="13"/>
        <v>1080000</v>
      </c>
      <c r="K179" s="942">
        <v>3762000</v>
      </c>
      <c r="L179" s="997">
        <f t="shared" si="10"/>
        <v>4842000</v>
      </c>
      <c r="M179" s="858"/>
    </row>
    <row r="180" spans="1:13" ht="21.75" customHeight="1">
      <c r="A180" s="335">
        <v>168</v>
      </c>
      <c r="B180" s="948" t="s">
        <v>573</v>
      </c>
      <c r="C180" s="752" t="s">
        <v>574</v>
      </c>
      <c r="D180" s="768" t="s">
        <v>575</v>
      </c>
      <c r="E180" s="753" t="s">
        <v>576</v>
      </c>
      <c r="F180" s="767" t="s">
        <v>193</v>
      </c>
      <c r="G180" s="755" t="s">
        <v>566</v>
      </c>
      <c r="H180" s="761" t="s">
        <v>14</v>
      </c>
      <c r="I180" s="823">
        <v>1</v>
      </c>
      <c r="J180" s="912">
        <f t="shared" si="13"/>
        <v>1080000</v>
      </c>
      <c r="K180" s="942">
        <v>3762000</v>
      </c>
      <c r="L180" s="997">
        <f t="shared" si="10"/>
        <v>4842000</v>
      </c>
      <c r="M180" s="858"/>
    </row>
    <row r="181" spans="1:13" ht="21.75" customHeight="1">
      <c r="A181" s="335">
        <v>169</v>
      </c>
      <c r="B181" s="759" t="s">
        <v>1372</v>
      </c>
      <c r="C181" s="595" t="s">
        <v>645</v>
      </c>
      <c r="D181" s="341" t="s">
        <v>199</v>
      </c>
      <c r="E181" s="589" t="s">
        <v>1095</v>
      </c>
      <c r="F181" s="599" t="s">
        <v>193</v>
      </c>
      <c r="G181" s="596" t="s">
        <v>7</v>
      </c>
      <c r="H181" s="597" t="s">
        <v>14</v>
      </c>
      <c r="I181" s="823">
        <v>1</v>
      </c>
      <c r="J181" s="912">
        <f t="shared" si="13"/>
        <v>1080000</v>
      </c>
      <c r="K181" s="942">
        <v>3762000</v>
      </c>
      <c r="L181" s="997">
        <f t="shared" si="10"/>
        <v>4842000</v>
      </c>
      <c r="M181" s="858"/>
    </row>
    <row r="182" spans="1:13" ht="21.75" customHeight="1">
      <c r="A182" s="335">
        <v>170</v>
      </c>
      <c r="B182" s="759" t="s">
        <v>1235</v>
      </c>
      <c r="C182" s="595" t="s">
        <v>1236</v>
      </c>
      <c r="D182" s="341" t="s">
        <v>1237</v>
      </c>
      <c r="E182" s="589" t="s">
        <v>595</v>
      </c>
      <c r="F182" s="599" t="s">
        <v>193</v>
      </c>
      <c r="G182" s="596" t="s">
        <v>16</v>
      </c>
      <c r="H182" s="597" t="s">
        <v>14</v>
      </c>
      <c r="I182" s="823">
        <v>1</v>
      </c>
      <c r="J182" s="912">
        <f t="shared" si="13"/>
        <v>1080000</v>
      </c>
      <c r="K182" s="942">
        <v>3762000</v>
      </c>
      <c r="L182" s="997">
        <f t="shared" si="10"/>
        <v>4842000</v>
      </c>
      <c r="M182" s="858"/>
    </row>
    <row r="183" spans="1:13" ht="21.75" customHeight="1">
      <c r="A183" s="335">
        <v>171</v>
      </c>
      <c r="B183" s="948" t="s">
        <v>1370</v>
      </c>
      <c r="C183" s="752" t="s">
        <v>527</v>
      </c>
      <c r="D183" s="768" t="s">
        <v>1371</v>
      </c>
      <c r="E183" s="753" t="s">
        <v>200</v>
      </c>
      <c r="F183" s="767" t="s">
        <v>193</v>
      </c>
      <c r="G183" s="755" t="s">
        <v>16</v>
      </c>
      <c r="H183" s="761" t="s">
        <v>11</v>
      </c>
      <c r="I183" s="823">
        <v>1</v>
      </c>
      <c r="J183" s="912">
        <f t="shared" si="13"/>
        <v>1080000</v>
      </c>
      <c r="K183" s="942">
        <v>3762000</v>
      </c>
      <c r="L183" s="997">
        <f t="shared" si="10"/>
        <v>4842000</v>
      </c>
      <c r="M183" s="858"/>
    </row>
    <row r="184" spans="1:13" ht="21.75" customHeight="1">
      <c r="A184" s="335">
        <v>172</v>
      </c>
      <c r="B184" s="759" t="s">
        <v>1172</v>
      </c>
      <c r="C184" s="595" t="s">
        <v>1173</v>
      </c>
      <c r="D184" s="341" t="s">
        <v>90</v>
      </c>
      <c r="E184" s="589" t="s">
        <v>1174</v>
      </c>
      <c r="F184" s="599" t="s">
        <v>193</v>
      </c>
      <c r="G184" s="596" t="s">
        <v>7</v>
      </c>
      <c r="H184" s="597" t="s">
        <v>14</v>
      </c>
      <c r="I184" s="823">
        <v>1</v>
      </c>
      <c r="J184" s="912">
        <f t="shared" si="13"/>
        <v>1080000</v>
      </c>
      <c r="K184" s="942">
        <v>3762000</v>
      </c>
      <c r="L184" s="997">
        <f t="shared" ref="L184:L247" si="14">J184+K184</f>
        <v>4842000</v>
      </c>
      <c r="M184" s="858"/>
    </row>
    <row r="185" spans="1:13" ht="21.75" customHeight="1">
      <c r="A185" s="335">
        <v>173</v>
      </c>
      <c r="B185" s="759" t="s">
        <v>581</v>
      </c>
      <c r="C185" s="595" t="s">
        <v>582</v>
      </c>
      <c r="D185" s="341" t="s">
        <v>29</v>
      </c>
      <c r="E185" s="589" t="s">
        <v>583</v>
      </c>
      <c r="F185" s="599" t="s">
        <v>193</v>
      </c>
      <c r="G185" s="596" t="s">
        <v>28</v>
      </c>
      <c r="H185" s="597" t="s">
        <v>11</v>
      </c>
      <c r="I185" s="823">
        <v>1</v>
      </c>
      <c r="J185" s="912">
        <f t="shared" si="13"/>
        <v>1080000</v>
      </c>
      <c r="K185" s="942">
        <f>3762000+594000</f>
        <v>4356000</v>
      </c>
      <c r="L185" s="997">
        <f t="shared" si="14"/>
        <v>5436000</v>
      </c>
      <c r="M185" s="858"/>
    </row>
    <row r="186" spans="1:13" ht="21.75" customHeight="1">
      <c r="A186" s="335">
        <v>174</v>
      </c>
      <c r="B186" s="759" t="s">
        <v>803</v>
      </c>
      <c r="C186" s="595" t="s">
        <v>582</v>
      </c>
      <c r="D186" s="341" t="s">
        <v>77</v>
      </c>
      <c r="E186" s="589" t="s">
        <v>804</v>
      </c>
      <c r="F186" s="599" t="s">
        <v>193</v>
      </c>
      <c r="G186" s="596" t="s">
        <v>28</v>
      </c>
      <c r="H186" s="597" t="s">
        <v>14</v>
      </c>
      <c r="I186" s="823">
        <v>1</v>
      </c>
      <c r="J186" s="912">
        <f t="shared" si="13"/>
        <v>1080000</v>
      </c>
      <c r="K186" s="942">
        <f>3762000+594000+396000</f>
        <v>4752000</v>
      </c>
      <c r="L186" s="997">
        <f t="shared" si="14"/>
        <v>5832000</v>
      </c>
      <c r="M186" s="858"/>
    </row>
    <row r="187" spans="1:13" ht="21.75" customHeight="1">
      <c r="A187" s="335">
        <v>175</v>
      </c>
      <c r="B187" s="759" t="s">
        <v>1302</v>
      </c>
      <c r="C187" s="595" t="s">
        <v>1303</v>
      </c>
      <c r="D187" s="341" t="s">
        <v>58</v>
      </c>
      <c r="E187" s="589" t="s">
        <v>1304</v>
      </c>
      <c r="F187" s="599" t="s">
        <v>193</v>
      </c>
      <c r="G187" s="596" t="s">
        <v>16</v>
      </c>
      <c r="H187" s="597" t="s">
        <v>14</v>
      </c>
      <c r="I187" s="823">
        <v>1</v>
      </c>
      <c r="J187" s="912">
        <f t="shared" si="13"/>
        <v>1080000</v>
      </c>
      <c r="K187" s="942">
        <v>3762000</v>
      </c>
      <c r="L187" s="997">
        <f t="shared" si="14"/>
        <v>4842000</v>
      </c>
      <c r="M187" s="858"/>
    </row>
    <row r="188" spans="1:13" ht="21.75" customHeight="1">
      <c r="A188" s="335">
        <v>176</v>
      </c>
      <c r="B188" s="759" t="s">
        <v>801</v>
      </c>
      <c r="C188" s="595" t="s">
        <v>527</v>
      </c>
      <c r="D188" s="341" t="s">
        <v>178</v>
      </c>
      <c r="E188" s="589" t="s">
        <v>802</v>
      </c>
      <c r="F188" s="599" t="s">
        <v>193</v>
      </c>
      <c r="G188" s="596" t="s">
        <v>7</v>
      </c>
      <c r="H188" s="597" t="s">
        <v>14</v>
      </c>
      <c r="I188" s="823">
        <v>1</v>
      </c>
      <c r="J188" s="912">
        <f t="shared" si="13"/>
        <v>1080000</v>
      </c>
      <c r="K188" s="942">
        <v>3762000</v>
      </c>
      <c r="L188" s="997">
        <f t="shared" si="14"/>
        <v>4842000</v>
      </c>
      <c r="M188" s="858"/>
    </row>
    <row r="189" spans="1:13" ht="21.75" customHeight="1">
      <c r="A189" s="335">
        <v>177</v>
      </c>
      <c r="B189" s="759" t="s">
        <v>815</v>
      </c>
      <c r="C189" s="601" t="s">
        <v>21</v>
      </c>
      <c r="D189" s="362" t="s">
        <v>816</v>
      </c>
      <c r="E189" s="600" t="s">
        <v>817</v>
      </c>
      <c r="F189" s="602" t="s">
        <v>204</v>
      </c>
      <c r="G189" s="603" t="s">
        <v>28</v>
      </c>
      <c r="H189" s="604" t="s">
        <v>8</v>
      </c>
      <c r="I189" s="823">
        <v>1</v>
      </c>
      <c r="J189" s="912">
        <f t="shared" si="13"/>
        <v>1080000</v>
      </c>
      <c r="K189" s="942">
        <f>3762000+594000</f>
        <v>4356000</v>
      </c>
      <c r="L189" s="997">
        <f t="shared" si="14"/>
        <v>5436000</v>
      </c>
      <c r="M189" s="858"/>
    </row>
    <row r="190" spans="1:13" ht="21.75" customHeight="1">
      <c r="A190" s="335">
        <v>178</v>
      </c>
      <c r="B190" s="759" t="s">
        <v>818</v>
      </c>
      <c r="C190" s="601" t="s">
        <v>819</v>
      </c>
      <c r="D190" s="362" t="s">
        <v>50</v>
      </c>
      <c r="E190" s="600" t="s">
        <v>820</v>
      </c>
      <c r="F190" s="602" t="s">
        <v>204</v>
      </c>
      <c r="G190" s="603" t="s">
        <v>16</v>
      </c>
      <c r="H190" s="604" t="s">
        <v>14</v>
      </c>
      <c r="I190" s="823">
        <v>1</v>
      </c>
      <c r="J190" s="912">
        <f t="shared" si="13"/>
        <v>1080000</v>
      </c>
      <c r="K190" s="942">
        <f>3762000+594000</f>
        <v>4356000</v>
      </c>
      <c r="L190" s="997">
        <f t="shared" si="14"/>
        <v>5436000</v>
      </c>
      <c r="M190" s="858"/>
    </row>
    <row r="191" spans="1:13" ht="21.75" customHeight="1">
      <c r="A191" s="335">
        <v>179</v>
      </c>
      <c r="B191" s="759" t="s">
        <v>1262</v>
      </c>
      <c r="C191" s="595" t="s">
        <v>1263</v>
      </c>
      <c r="D191" s="341" t="s">
        <v>1264</v>
      </c>
      <c r="E191" s="589" t="s">
        <v>1265</v>
      </c>
      <c r="F191" s="599" t="s">
        <v>204</v>
      </c>
      <c r="G191" s="596" t="s">
        <v>7</v>
      </c>
      <c r="H191" s="597" t="s">
        <v>8</v>
      </c>
      <c r="I191" s="823">
        <v>1</v>
      </c>
      <c r="J191" s="912">
        <f t="shared" si="13"/>
        <v>1080000</v>
      </c>
      <c r="K191" s="942">
        <f>3762000+396000</f>
        <v>4158000</v>
      </c>
      <c r="L191" s="997">
        <f t="shared" si="14"/>
        <v>5238000</v>
      </c>
      <c r="M191" s="858"/>
    </row>
    <row r="192" spans="1:13" ht="21.75" customHeight="1">
      <c r="A192" s="335">
        <v>180</v>
      </c>
      <c r="B192" s="759" t="s">
        <v>821</v>
      </c>
      <c r="C192" s="595" t="s">
        <v>822</v>
      </c>
      <c r="D192" s="341" t="s">
        <v>13</v>
      </c>
      <c r="E192" s="589" t="s">
        <v>823</v>
      </c>
      <c r="F192" s="599" t="s">
        <v>204</v>
      </c>
      <c r="G192" s="596" t="s">
        <v>491</v>
      </c>
      <c r="H192" s="597" t="s">
        <v>14</v>
      </c>
      <c r="I192" s="823">
        <v>1</v>
      </c>
      <c r="J192" s="912">
        <f t="shared" si="13"/>
        <v>1080000</v>
      </c>
      <c r="K192" s="942">
        <v>3762000</v>
      </c>
      <c r="L192" s="997">
        <f t="shared" si="14"/>
        <v>4842000</v>
      </c>
      <c r="M192" s="858"/>
    </row>
    <row r="193" spans="1:13" ht="21.75" customHeight="1">
      <c r="A193" s="335">
        <v>181</v>
      </c>
      <c r="B193" s="759" t="s">
        <v>808</v>
      </c>
      <c r="C193" s="595" t="s">
        <v>809</v>
      </c>
      <c r="D193" s="341" t="s">
        <v>541</v>
      </c>
      <c r="E193" s="589" t="s">
        <v>802</v>
      </c>
      <c r="F193" s="599" t="s">
        <v>204</v>
      </c>
      <c r="G193" s="596" t="s">
        <v>28</v>
      </c>
      <c r="H193" s="597" t="s">
        <v>14</v>
      </c>
      <c r="I193" s="823">
        <v>1</v>
      </c>
      <c r="J193" s="912">
        <f>4320000/5</f>
        <v>864000</v>
      </c>
      <c r="K193" s="942">
        <f>4435200+594000</f>
        <v>5029200</v>
      </c>
      <c r="L193" s="997">
        <f t="shared" si="14"/>
        <v>5893200</v>
      </c>
      <c r="M193" s="858"/>
    </row>
    <row r="194" spans="1:13" ht="21.75" customHeight="1">
      <c r="A194" s="335">
        <v>182</v>
      </c>
      <c r="B194" s="759" t="s">
        <v>1305</v>
      </c>
      <c r="C194" s="595" t="s">
        <v>165</v>
      </c>
      <c r="D194" s="341" t="s">
        <v>1038</v>
      </c>
      <c r="E194" s="589" t="s">
        <v>1306</v>
      </c>
      <c r="F194" s="599" t="s">
        <v>204</v>
      </c>
      <c r="G194" s="596" t="s">
        <v>28</v>
      </c>
      <c r="H194" s="597" t="s">
        <v>11</v>
      </c>
      <c r="I194" s="823">
        <v>1</v>
      </c>
      <c r="J194" s="912">
        <f>5400000/5</f>
        <v>1080000</v>
      </c>
      <c r="K194" s="942">
        <f>3762000+396000</f>
        <v>4158000</v>
      </c>
      <c r="L194" s="997">
        <f t="shared" si="14"/>
        <v>5238000</v>
      </c>
      <c r="M194" s="858"/>
    </row>
    <row r="195" spans="1:13" ht="21.75" customHeight="1">
      <c r="A195" s="335">
        <v>183</v>
      </c>
      <c r="B195" s="759" t="s">
        <v>205</v>
      </c>
      <c r="C195" s="595" t="s">
        <v>65</v>
      </c>
      <c r="D195" s="341" t="s">
        <v>136</v>
      </c>
      <c r="E195" s="589" t="s">
        <v>206</v>
      </c>
      <c r="F195" s="599" t="s">
        <v>204</v>
      </c>
      <c r="G195" s="596" t="s">
        <v>28</v>
      </c>
      <c r="H195" s="597" t="s">
        <v>11</v>
      </c>
      <c r="I195" s="823">
        <v>1</v>
      </c>
      <c r="J195" s="912">
        <f>5400000/5</f>
        <v>1080000</v>
      </c>
      <c r="K195" s="942">
        <v>3762000</v>
      </c>
      <c r="L195" s="997">
        <f t="shared" si="14"/>
        <v>4842000</v>
      </c>
      <c r="M195" s="858"/>
    </row>
    <row r="196" spans="1:13" ht="21.75" customHeight="1">
      <c r="A196" s="335">
        <v>184</v>
      </c>
      <c r="B196" s="758" t="s">
        <v>810</v>
      </c>
      <c r="C196" s="595" t="s">
        <v>23</v>
      </c>
      <c r="D196" s="341" t="s">
        <v>67</v>
      </c>
      <c r="E196" s="589" t="s">
        <v>811</v>
      </c>
      <c r="F196" s="599" t="s">
        <v>204</v>
      </c>
      <c r="G196" s="596" t="s">
        <v>16</v>
      </c>
      <c r="H196" s="597" t="s">
        <v>14</v>
      </c>
      <c r="I196" s="823">
        <v>1</v>
      </c>
      <c r="J196" s="912">
        <f>5400000/5</f>
        <v>1080000</v>
      </c>
      <c r="K196" s="942">
        <v>3762000</v>
      </c>
      <c r="L196" s="997">
        <f t="shared" si="14"/>
        <v>4842000</v>
      </c>
      <c r="M196" s="858"/>
    </row>
    <row r="197" spans="1:13" ht="21.75" customHeight="1">
      <c r="A197" s="335">
        <v>185</v>
      </c>
      <c r="B197" s="758" t="s">
        <v>812</v>
      </c>
      <c r="C197" s="595" t="s">
        <v>74</v>
      </c>
      <c r="D197" s="341" t="s">
        <v>813</v>
      </c>
      <c r="E197" s="589" t="s">
        <v>814</v>
      </c>
      <c r="F197" s="599" t="s">
        <v>204</v>
      </c>
      <c r="G197" s="596" t="s">
        <v>7</v>
      </c>
      <c r="H197" s="597" t="s">
        <v>14</v>
      </c>
      <c r="I197" s="823">
        <v>1</v>
      </c>
      <c r="J197" s="912">
        <f>4590000/5</f>
        <v>918000</v>
      </c>
      <c r="K197" s="942">
        <v>3762000</v>
      </c>
      <c r="L197" s="997">
        <f t="shared" si="14"/>
        <v>4680000</v>
      </c>
      <c r="M197" s="858"/>
    </row>
    <row r="198" spans="1:13" ht="21.75" customHeight="1">
      <c r="A198" s="335">
        <v>186</v>
      </c>
      <c r="B198" s="759" t="s">
        <v>1087</v>
      </c>
      <c r="C198" s="595" t="s">
        <v>52</v>
      </c>
      <c r="D198" s="341" t="s">
        <v>1088</v>
      </c>
      <c r="E198" s="589" t="s">
        <v>1089</v>
      </c>
      <c r="F198" s="599" t="s">
        <v>204</v>
      </c>
      <c r="G198" s="596" t="s">
        <v>627</v>
      </c>
      <c r="H198" s="597" t="s">
        <v>14</v>
      </c>
      <c r="I198" s="823">
        <v>1</v>
      </c>
      <c r="J198" s="912">
        <f>5400000/5</f>
        <v>1080000</v>
      </c>
      <c r="K198" s="942">
        <v>3762000</v>
      </c>
      <c r="L198" s="997">
        <f t="shared" si="14"/>
        <v>4842000</v>
      </c>
      <c r="M198" s="858"/>
    </row>
    <row r="199" spans="1:13" ht="21.75" customHeight="1">
      <c r="A199" s="335">
        <v>187</v>
      </c>
      <c r="B199" s="758" t="s">
        <v>824</v>
      </c>
      <c r="C199" s="601" t="s">
        <v>825</v>
      </c>
      <c r="D199" s="362" t="s">
        <v>46</v>
      </c>
      <c r="E199" s="600" t="s">
        <v>826</v>
      </c>
      <c r="F199" s="602" t="s">
        <v>204</v>
      </c>
      <c r="G199" s="603" t="s">
        <v>694</v>
      </c>
      <c r="H199" s="604" t="s">
        <v>8</v>
      </c>
      <c r="I199" s="823">
        <v>1</v>
      </c>
      <c r="J199" s="912">
        <f>5400000/5</f>
        <v>1080000</v>
      </c>
      <c r="K199" s="942">
        <f>3762000+594000+396000</f>
        <v>4752000</v>
      </c>
      <c r="L199" s="997">
        <f t="shared" si="14"/>
        <v>5832000</v>
      </c>
      <c r="M199" s="858"/>
    </row>
    <row r="200" spans="1:13" ht="21.75" customHeight="1">
      <c r="A200" s="335">
        <v>188</v>
      </c>
      <c r="B200" s="759" t="s">
        <v>827</v>
      </c>
      <c r="C200" s="595" t="s">
        <v>828</v>
      </c>
      <c r="D200" s="341" t="s">
        <v>829</v>
      </c>
      <c r="E200" s="589" t="s">
        <v>830</v>
      </c>
      <c r="F200" s="599" t="s">
        <v>204</v>
      </c>
      <c r="G200" s="596" t="s">
        <v>34</v>
      </c>
      <c r="H200" s="597" t="s">
        <v>8</v>
      </c>
      <c r="I200" s="823">
        <v>1</v>
      </c>
      <c r="J200" s="912">
        <f>4590000/5+540000</f>
        <v>1458000</v>
      </c>
      <c r="K200" s="942">
        <f>3762000+891000</f>
        <v>4653000</v>
      </c>
      <c r="L200" s="997">
        <f t="shared" si="14"/>
        <v>6111000</v>
      </c>
      <c r="M200" s="858"/>
    </row>
    <row r="201" spans="1:13" ht="21.75" customHeight="1">
      <c r="A201" s="335">
        <v>189</v>
      </c>
      <c r="B201" s="759" t="s">
        <v>585</v>
      </c>
      <c r="C201" s="595" t="s">
        <v>586</v>
      </c>
      <c r="D201" s="341" t="s">
        <v>506</v>
      </c>
      <c r="E201" s="589" t="s">
        <v>587</v>
      </c>
      <c r="F201" s="599" t="s">
        <v>204</v>
      </c>
      <c r="G201" s="596" t="s">
        <v>34</v>
      </c>
      <c r="H201" s="597" t="s">
        <v>11</v>
      </c>
      <c r="I201" s="823">
        <v>1</v>
      </c>
      <c r="J201" s="912">
        <f>5400000/5</f>
        <v>1080000</v>
      </c>
      <c r="K201" s="942">
        <v>3762000</v>
      </c>
      <c r="L201" s="997">
        <f t="shared" si="14"/>
        <v>4842000</v>
      </c>
      <c r="M201" s="858"/>
    </row>
    <row r="202" spans="1:13" ht="21.75" customHeight="1">
      <c r="A202" s="335">
        <v>190</v>
      </c>
      <c r="B202" s="759" t="s">
        <v>1271</v>
      </c>
      <c r="C202" s="595" t="s">
        <v>588</v>
      </c>
      <c r="D202" s="341" t="s">
        <v>50</v>
      </c>
      <c r="E202" s="589" t="s">
        <v>125</v>
      </c>
      <c r="F202" s="599" t="s">
        <v>210</v>
      </c>
      <c r="G202" s="596" t="s">
        <v>34</v>
      </c>
      <c r="H202" s="597" t="s">
        <v>8</v>
      </c>
      <c r="I202" s="823">
        <v>1</v>
      </c>
      <c r="J202" s="912">
        <f>5400000/5</f>
        <v>1080000</v>
      </c>
      <c r="K202" s="942">
        <v>3762000</v>
      </c>
      <c r="L202" s="997">
        <f t="shared" si="14"/>
        <v>4842000</v>
      </c>
      <c r="M202" s="858"/>
    </row>
    <row r="203" spans="1:13" ht="21.75" customHeight="1">
      <c r="A203" s="335">
        <v>191</v>
      </c>
      <c r="B203" s="948" t="s">
        <v>1373</v>
      </c>
      <c r="C203" s="752" t="s">
        <v>1374</v>
      </c>
      <c r="D203" s="768" t="s">
        <v>50</v>
      </c>
      <c r="E203" s="753" t="s">
        <v>1375</v>
      </c>
      <c r="F203" s="767" t="s">
        <v>210</v>
      </c>
      <c r="G203" s="755" t="s">
        <v>7</v>
      </c>
      <c r="H203" s="761" t="s">
        <v>11</v>
      </c>
      <c r="I203" s="823">
        <v>1</v>
      </c>
      <c r="J203" s="912">
        <f>5400000/5</f>
        <v>1080000</v>
      </c>
      <c r="K203" s="942">
        <v>3762000</v>
      </c>
      <c r="L203" s="997">
        <f t="shared" si="14"/>
        <v>4842000</v>
      </c>
      <c r="M203" s="858"/>
    </row>
    <row r="204" spans="1:13" ht="21.75" customHeight="1">
      <c r="A204" s="335">
        <v>192</v>
      </c>
      <c r="B204" s="948" t="s">
        <v>831</v>
      </c>
      <c r="C204" s="752" t="s">
        <v>832</v>
      </c>
      <c r="D204" s="768" t="s">
        <v>833</v>
      </c>
      <c r="E204" s="753" t="s">
        <v>834</v>
      </c>
      <c r="F204" s="767" t="s">
        <v>210</v>
      </c>
      <c r="G204" s="755" t="s">
        <v>16</v>
      </c>
      <c r="H204" s="761" t="s">
        <v>11</v>
      </c>
      <c r="I204" s="823">
        <v>1</v>
      </c>
      <c r="J204" s="912">
        <f>5400000/5</f>
        <v>1080000</v>
      </c>
      <c r="K204" s="942">
        <v>3762000</v>
      </c>
      <c r="L204" s="997">
        <f t="shared" si="14"/>
        <v>4842000</v>
      </c>
      <c r="M204" s="858"/>
    </row>
    <row r="205" spans="1:13" ht="35.25" customHeight="1">
      <c r="A205" s="335">
        <v>193</v>
      </c>
      <c r="B205" s="894" t="s">
        <v>1094</v>
      </c>
      <c r="C205" s="749" t="s">
        <v>629</v>
      </c>
      <c r="D205" s="769" t="s">
        <v>60</v>
      </c>
      <c r="E205" s="763" t="s">
        <v>1095</v>
      </c>
      <c r="F205" s="770" t="s">
        <v>210</v>
      </c>
      <c r="G205" s="751" t="s">
        <v>18</v>
      </c>
      <c r="H205" s="771" t="s">
        <v>8</v>
      </c>
      <c r="I205" s="823">
        <v>1</v>
      </c>
      <c r="J205" s="912">
        <v>0</v>
      </c>
      <c r="K205" s="942">
        <f>3762000/5*4</f>
        <v>3009600</v>
      </c>
      <c r="L205" s="997">
        <f t="shared" si="14"/>
        <v>3009600</v>
      </c>
      <c r="M205" s="976" t="s">
        <v>1421</v>
      </c>
    </row>
    <row r="206" spans="1:13" ht="21.75" customHeight="1">
      <c r="A206" s="335">
        <v>194</v>
      </c>
      <c r="B206" s="759" t="s">
        <v>840</v>
      </c>
      <c r="C206" s="595" t="s">
        <v>165</v>
      </c>
      <c r="D206" s="341" t="s">
        <v>109</v>
      </c>
      <c r="E206" s="589" t="s">
        <v>841</v>
      </c>
      <c r="F206" s="599" t="s">
        <v>210</v>
      </c>
      <c r="G206" s="596" t="s">
        <v>28</v>
      </c>
      <c r="H206" s="597" t="s">
        <v>8</v>
      </c>
      <c r="I206" s="823">
        <v>1</v>
      </c>
      <c r="J206" s="912">
        <f>4860000/5</f>
        <v>972000</v>
      </c>
      <c r="K206" s="942">
        <f>3762000+594000</f>
        <v>4356000</v>
      </c>
      <c r="L206" s="997">
        <f t="shared" si="14"/>
        <v>5328000</v>
      </c>
      <c r="M206" s="858"/>
    </row>
    <row r="207" spans="1:13" ht="21.75" customHeight="1">
      <c r="A207" s="335">
        <v>195</v>
      </c>
      <c r="B207" s="948" t="s">
        <v>842</v>
      </c>
      <c r="C207" s="728" t="s">
        <v>843</v>
      </c>
      <c r="D207" s="362" t="s">
        <v>49</v>
      </c>
      <c r="E207" s="665" t="s">
        <v>844</v>
      </c>
      <c r="F207" s="729" t="s">
        <v>210</v>
      </c>
      <c r="G207" s="730" t="s">
        <v>7</v>
      </c>
      <c r="H207" s="731" t="s">
        <v>8</v>
      </c>
      <c r="I207" s="823">
        <v>1</v>
      </c>
      <c r="J207" s="912">
        <f t="shared" ref="J207:J216" si="15">5400000/5</f>
        <v>1080000</v>
      </c>
      <c r="K207" s="942">
        <v>3762000</v>
      </c>
      <c r="L207" s="997">
        <f t="shared" si="14"/>
        <v>4842000</v>
      </c>
      <c r="M207" s="858"/>
    </row>
    <row r="208" spans="1:13" ht="21.75" customHeight="1">
      <c r="A208" s="335">
        <v>196</v>
      </c>
      <c r="B208" s="759" t="s">
        <v>1090</v>
      </c>
      <c r="C208" s="601" t="s">
        <v>1091</v>
      </c>
      <c r="D208" s="362" t="s">
        <v>1092</v>
      </c>
      <c r="E208" s="600" t="s">
        <v>1093</v>
      </c>
      <c r="F208" s="602" t="s">
        <v>210</v>
      </c>
      <c r="G208" s="603" t="s">
        <v>491</v>
      </c>
      <c r="H208" s="604" t="s">
        <v>11</v>
      </c>
      <c r="I208" s="823">
        <v>1</v>
      </c>
      <c r="J208" s="912">
        <f t="shared" si="15"/>
        <v>1080000</v>
      </c>
      <c r="K208" s="942">
        <v>3762000</v>
      </c>
      <c r="L208" s="997">
        <f t="shared" si="14"/>
        <v>4842000</v>
      </c>
      <c r="M208" s="858"/>
    </row>
    <row r="209" spans="1:13" ht="21.75" customHeight="1">
      <c r="A209" s="335">
        <v>197</v>
      </c>
      <c r="B209" s="759" t="s">
        <v>1268</v>
      </c>
      <c r="C209" s="601" t="s">
        <v>1266</v>
      </c>
      <c r="D209" s="362" t="s">
        <v>39</v>
      </c>
      <c r="E209" s="600" t="s">
        <v>1267</v>
      </c>
      <c r="F209" s="602" t="s">
        <v>210</v>
      </c>
      <c r="G209" s="603" t="s">
        <v>60</v>
      </c>
      <c r="H209" s="604" t="s">
        <v>8</v>
      </c>
      <c r="I209" s="823">
        <v>1</v>
      </c>
      <c r="J209" s="912">
        <f t="shared" si="15"/>
        <v>1080000</v>
      </c>
      <c r="K209" s="942">
        <v>3762000</v>
      </c>
      <c r="L209" s="997">
        <f t="shared" si="14"/>
        <v>4842000</v>
      </c>
      <c r="M209" s="858"/>
    </row>
    <row r="210" spans="1:13" ht="21.75" customHeight="1">
      <c r="A210" s="335">
        <v>198</v>
      </c>
      <c r="B210" s="810" t="s">
        <v>1376</v>
      </c>
      <c r="C210" s="601" t="s">
        <v>1377</v>
      </c>
      <c r="D210" s="362" t="s">
        <v>725</v>
      </c>
      <c r="E210" s="600" t="s">
        <v>1378</v>
      </c>
      <c r="F210" s="602" t="s">
        <v>210</v>
      </c>
      <c r="G210" s="603" t="s">
        <v>7</v>
      </c>
      <c r="H210" s="604" t="s">
        <v>14</v>
      </c>
      <c r="I210" s="823">
        <v>1</v>
      </c>
      <c r="J210" s="912">
        <f t="shared" si="15"/>
        <v>1080000</v>
      </c>
      <c r="K210" s="942">
        <v>3762000</v>
      </c>
      <c r="L210" s="997">
        <f t="shared" si="14"/>
        <v>4842000</v>
      </c>
      <c r="M210" s="858"/>
    </row>
    <row r="211" spans="1:13" ht="21.75" customHeight="1">
      <c r="A211" s="335">
        <v>199</v>
      </c>
      <c r="B211" s="759" t="s">
        <v>845</v>
      </c>
      <c r="C211" s="601" t="s">
        <v>27</v>
      </c>
      <c r="D211" s="362" t="s">
        <v>81</v>
      </c>
      <c r="E211" s="600" t="s">
        <v>846</v>
      </c>
      <c r="F211" s="602" t="s">
        <v>210</v>
      </c>
      <c r="G211" s="603" t="s">
        <v>28</v>
      </c>
      <c r="H211" s="604" t="s">
        <v>8</v>
      </c>
      <c r="I211" s="823">
        <v>1</v>
      </c>
      <c r="J211" s="912">
        <f t="shared" si="15"/>
        <v>1080000</v>
      </c>
      <c r="K211" s="942">
        <v>3762000</v>
      </c>
      <c r="L211" s="997">
        <f t="shared" si="14"/>
        <v>4842000</v>
      </c>
      <c r="M211" s="858"/>
    </row>
    <row r="212" spans="1:13" ht="21.75" customHeight="1">
      <c r="A212" s="335">
        <v>200</v>
      </c>
      <c r="B212" s="759" t="s">
        <v>835</v>
      </c>
      <c r="C212" s="601" t="s">
        <v>527</v>
      </c>
      <c r="D212" s="362" t="s">
        <v>836</v>
      </c>
      <c r="E212" s="600" t="s">
        <v>837</v>
      </c>
      <c r="F212" s="602" t="s">
        <v>210</v>
      </c>
      <c r="G212" s="603" t="s">
        <v>16</v>
      </c>
      <c r="H212" s="604" t="s">
        <v>14</v>
      </c>
      <c r="I212" s="823">
        <v>1</v>
      </c>
      <c r="J212" s="912">
        <f t="shared" si="15"/>
        <v>1080000</v>
      </c>
      <c r="K212" s="942">
        <v>3762000</v>
      </c>
      <c r="L212" s="997">
        <f t="shared" si="14"/>
        <v>4842000</v>
      </c>
      <c r="M212" s="858"/>
    </row>
    <row r="213" spans="1:13" ht="21.75" customHeight="1">
      <c r="A213" s="335">
        <v>201</v>
      </c>
      <c r="B213" s="810" t="s">
        <v>1342</v>
      </c>
      <c r="C213" s="601" t="s">
        <v>21</v>
      </c>
      <c r="D213" s="362" t="s">
        <v>1343</v>
      </c>
      <c r="E213" s="600" t="s">
        <v>1344</v>
      </c>
      <c r="F213" s="602" t="s">
        <v>210</v>
      </c>
      <c r="G213" s="603" t="s">
        <v>16</v>
      </c>
      <c r="H213" s="604" t="s">
        <v>9</v>
      </c>
      <c r="I213" s="823">
        <v>1</v>
      </c>
      <c r="J213" s="912">
        <f t="shared" si="15"/>
        <v>1080000</v>
      </c>
      <c r="K213" s="942">
        <v>3762000</v>
      </c>
      <c r="L213" s="997">
        <f t="shared" si="14"/>
        <v>4842000</v>
      </c>
      <c r="M213" s="858"/>
    </row>
    <row r="214" spans="1:13" ht="21.75" customHeight="1">
      <c r="A214" s="335">
        <v>202</v>
      </c>
      <c r="B214" s="810" t="s">
        <v>1379</v>
      </c>
      <c r="C214" s="601" t="s">
        <v>1380</v>
      </c>
      <c r="D214" s="362" t="s">
        <v>55</v>
      </c>
      <c r="E214" s="600" t="s">
        <v>1381</v>
      </c>
      <c r="F214" s="602" t="s">
        <v>210</v>
      </c>
      <c r="G214" s="603" t="s">
        <v>7</v>
      </c>
      <c r="H214" s="604" t="s">
        <v>8</v>
      </c>
      <c r="I214" s="823">
        <v>1</v>
      </c>
      <c r="J214" s="912">
        <f t="shared" si="15"/>
        <v>1080000</v>
      </c>
      <c r="K214" s="942">
        <f>3762000+396000</f>
        <v>4158000</v>
      </c>
      <c r="L214" s="997">
        <f t="shared" si="14"/>
        <v>5238000</v>
      </c>
      <c r="M214" s="858"/>
    </row>
    <row r="215" spans="1:13" ht="21.75" customHeight="1">
      <c r="A215" s="335">
        <v>203</v>
      </c>
      <c r="B215" s="759" t="s">
        <v>838</v>
      </c>
      <c r="C215" s="601" t="s">
        <v>809</v>
      </c>
      <c r="D215" s="362" t="s">
        <v>59</v>
      </c>
      <c r="E215" s="600" t="s">
        <v>839</v>
      </c>
      <c r="F215" s="602" t="s">
        <v>210</v>
      </c>
      <c r="G215" s="603" t="s">
        <v>28</v>
      </c>
      <c r="H215" s="604" t="s">
        <v>8</v>
      </c>
      <c r="I215" s="823">
        <v>1</v>
      </c>
      <c r="J215" s="912">
        <f t="shared" si="15"/>
        <v>1080000</v>
      </c>
      <c r="K215" s="942">
        <v>3762000</v>
      </c>
      <c r="L215" s="997">
        <f t="shared" si="14"/>
        <v>4842000</v>
      </c>
      <c r="M215" s="858"/>
    </row>
    <row r="216" spans="1:13" ht="21.75" customHeight="1">
      <c r="A216" s="335">
        <v>204</v>
      </c>
      <c r="B216" s="759" t="s">
        <v>215</v>
      </c>
      <c r="C216" s="601" t="s">
        <v>216</v>
      </c>
      <c r="D216" s="362" t="s">
        <v>87</v>
      </c>
      <c r="E216" s="600" t="s">
        <v>217</v>
      </c>
      <c r="F216" s="602" t="s">
        <v>210</v>
      </c>
      <c r="G216" s="603" t="s">
        <v>28</v>
      </c>
      <c r="H216" s="604" t="s">
        <v>1272</v>
      </c>
      <c r="I216" s="823">
        <v>1</v>
      </c>
      <c r="J216" s="912">
        <f t="shared" si="15"/>
        <v>1080000</v>
      </c>
      <c r="K216" s="942">
        <v>3762000</v>
      </c>
      <c r="L216" s="997">
        <f t="shared" si="14"/>
        <v>4842000</v>
      </c>
      <c r="M216" s="858"/>
    </row>
    <row r="217" spans="1:13" ht="21.75" customHeight="1">
      <c r="A217" s="335">
        <v>205</v>
      </c>
      <c r="B217" s="758" t="s">
        <v>218</v>
      </c>
      <c r="C217" s="601" t="s">
        <v>219</v>
      </c>
      <c r="D217" s="362" t="s">
        <v>50</v>
      </c>
      <c r="E217" s="600" t="s">
        <v>220</v>
      </c>
      <c r="F217" s="602" t="s">
        <v>221</v>
      </c>
      <c r="G217" s="603" t="s">
        <v>28</v>
      </c>
      <c r="H217" s="604" t="s">
        <v>14</v>
      </c>
      <c r="I217" s="823">
        <v>1</v>
      </c>
      <c r="J217" s="912">
        <f>4950000/5</f>
        <v>990000</v>
      </c>
      <c r="K217" s="942">
        <f>4752000+594000</f>
        <v>5346000</v>
      </c>
      <c r="L217" s="997">
        <f t="shared" si="14"/>
        <v>6336000</v>
      </c>
      <c r="M217" s="858"/>
    </row>
    <row r="218" spans="1:13" ht="21.75" customHeight="1">
      <c r="A218" s="335">
        <v>206</v>
      </c>
      <c r="B218" s="758" t="s">
        <v>1181</v>
      </c>
      <c r="C218" s="595" t="s">
        <v>1182</v>
      </c>
      <c r="D218" s="341" t="s">
        <v>1183</v>
      </c>
      <c r="E218" s="589" t="s">
        <v>1184</v>
      </c>
      <c r="F218" s="599" t="s">
        <v>221</v>
      </c>
      <c r="G218" s="596" t="s">
        <v>740</v>
      </c>
      <c r="H218" s="597" t="s">
        <v>9</v>
      </c>
      <c r="I218" s="823">
        <v>1</v>
      </c>
      <c r="J218" s="912">
        <f>4950000/5</f>
        <v>990000</v>
      </c>
      <c r="K218" s="942">
        <v>4752000</v>
      </c>
      <c r="L218" s="997">
        <f t="shared" si="14"/>
        <v>5742000</v>
      </c>
      <c r="M218" s="858"/>
    </row>
    <row r="219" spans="1:13" ht="21.75" customHeight="1">
      <c r="A219" s="335">
        <v>207</v>
      </c>
      <c r="B219" s="957" t="s">
        <v>1345</v>
      </c>
      <c r="C219" s="664" t="s">
        <v>222</v>
      </c>
      <c r="D219" s="362" t="s">
        <v>139</v>
      </c>
      <c r="E219" s="665" t="s">
        <v>1346</v>
      </c>
      <c r="F219" s="666" t="s">
        <v>221</v>
      </c>
      <c r="G219" s="667" t="s">
        <v>7</v>
      </c>
      <c r="H219" s="668" t="s">
        <v>14</v>
      </c>
      <c r="I219" s="823">
        <v>1</v>
      </c>
      <c r="J219" s="912">
        <f>4410000/5</f>
        <v>882000</v>
      </c>
      <c r="K219" s="942">
        <v>4752000</v>
      </c>
      <c r="L219" s="997">
        <f t="shared" si="14"/>
        <v>5634000</v>
      </c>
      <c r="M219" s="858"/>
    </row>
    <row r="220" spans="1:13" ht="21.75" customHeight="1">
      <c r="A220" s="335">
        <v>208</v>
      </c>
      <c r="B220" s="758" t="s">
        <v>849</v>
      </c>
      <c r="C220" s="601" t="s">
        <v>850</v>
      </c>
      <c r="D220" s="362" t="s">
        <v>51</v>
      </c>
      <c r="E220" s="600" t="s">
        <v>851</v>
      </c>
      <c r="F220" s="602" t="s">
        <v>221</v>
      </c>
      <c r="G220" s="603" t="s">
        <v>7</v>
      </c>
      <c r="H220" s="604" t="s">
        <v>8</v>
      </c>
      <c r="I220" s="823">
        <v>1</v>
      </c>
      <c r="J220" s="912">
        <f>4950000/5</f>
        <v>990000</v>
      </c>
      <c r="K220" s="942">
        <v>4752000</v>
      </c>
      <c r="L220" s="997">
        <f t="shared" si="14"/>
        <v>5742000</v>
      </c>
      <c r="M220" s="858"/>
    </row>
    <row r="221" spans="1:13" ht="21.75" customHeight="1">
      <c r="A221" s="335">
        <v>209</v>
      </c>
      <c r="B221" s="758" t="s">
        <v>847</v>
      </c>
      <c r="C221" s="601" t="s">
        <v>536</v>
      </c>
      <c r="D221" s="362" t="s">
        <v>45</v>
      </c>
      <c r="E221" s="600" t="s">
        <v>848</v>
      </c>
      <c r="F221" s="602" t="s">
        <v>221</v>
      </c>
      <c r="G221" s="603" t="s">
        <v>16</v>
      </c>
      <c r="H221" s="604" t="s">
        <v>14</v>
      </c>
      <c r="I221" s="823">
        <v>1</v>
      </c>
      <c r="J221" s="912">
        <f>4410000/5</f>
        <v>882000</v>
      </c>
      <c r="K221" s="942">
        <v>4158000</v>
      </c>
      <c r="L221" s="997">
        <f t="shared" si="14"/>
        <v>5040000</v>
      </c>
      <c r="M221" s="858"/>
    </row>
    <row r="222" spans="1:13" ht="21.75" customHeight="1">
      <c r="A222" s="335">
        <v>210</v>
      </c>
      <c r="B222" s="758" t="s">
        <v>1185</v>
      </c>
      <c r="C222" s="601" t="s">
        <v>489</v>
      </c>
      <c r="D222" s="362" t="s">
        <v>67</v>
      </c>
      <c r="E222" s="600" t="s">
        <v>1186</v>
      </c>
      <c r="F222" s="602" t="s">
        <v>221</v>
      </c>
      <c r="G222" s="603" t="s">
        <v>491</v>
      </c>
      <c r="H222" s="604" t="s">
        <v>11</v>
      </c>
      <c r="I222" s="823">
        <v>1</v>
      </c>
      <c r="J222" s="912">
        <f>4950000/5</f>
        <v>990000</v>
      </c>
      <c r="K222" s="942">
        <v>4752000</v>
      </c>
      <c r="L222" s="997">
        <f t="shared" si="14"/>
        <v>5742000</v>
      </c>
      <c r="M222" s="858"/>
    </row>
    <row r="223" spans="1:13" ht="21.75" customHeight="1">
      <c r="A223" s="335">
        <v>211</v>
      </c>
      <c r="B223" s="758" t="s">
        <v>589</v>
      </c>
      <c r="C223" s="601" t="s">
        <v>590</v>
      </c>
      <c r="D223" s="362" t="s">
        <v>591</v>
      </c>
      <c r="E223" s="600" t="s">
        <v>592</v>
      </c>
      <c r="F223" s="602" t="s">
        <v>221</v>
      </c>
      <c r="G223" s="603" t="s">
        <v>7</v>
      </c>
      <c r="H223" s="604" t="s">
        <v>14</v>
      </c>
      <c r="I223" s="823">
        <v>1</v>
      </c>
      <c r="J223" s="912">
        <f>4950000/5</f>
        <v>990000</v>
      </c>
      <c r="K223" s="942">
        <v>4158000</v>
      </c>
      <c r="L223" s="997">
        <f t="shared" si="14"/>
        <v>5148000</v>
      </c>
      <c r="M223" s="858"/>
    </row>
    <row r="224" spans="1:13" ht="21.75" customHeight="1">
      <c r="A224" s="335">
        <v>212</v>
      </c>
      <c r="B224" s="758" t="s">
        <v>1242</v>
      </c>
      <c r="C224" s="601" t="s">
        <v>1243</v>
      </c>
      <c r="D224" s="362" t="s">
        <v>487</v>
      </c>
      <c r="E224" s="600" t="s">
        <v>1244</v>
      </c>
      <c r="F224" s="602" t="s">
        <v>221</v>
      </c>
      <c r="G224" s="603" t="s">
        <v>16</v>
      </c>
      <c r="H224" s="604" t="s">
        <v>8</v>
      </c>
      <c r="I224" s="823">
        <v>1</v>
      </c>
      <c r="J224" s="912">
        <f>4950000/5</f>
        <v>990000</v>
      </c>
      <c r="K224" s="942">
        <v>4752000</v>
      </c>
      <c r="L224" s="997">
        <f t="shared" si="14"/>
        <v>5742000</v>
      </c>
      <c r="M224" s="858"/>
    </row>
    <row r="225" spans="1:13" ht="21.75" customHeight="1">
      <c r="A225" s="335">
        <v>213</v>
      </c>
      <c r="B225" s="758" t="s">
        <v>1178</v>
      </c>
      <c r="C225" s="595" t="s">
        <v>1179</v>
      </c>
      <c r="D225" s="341" t="s">
        <v>1180</v>
      </c>
      <c r="E225" s="589" t="s">
        <v>907</v>
      </c>
      <c r="F225" s="599" t="s">
        <v>221</v>
      </c>
      <c r="G225" s="596" t="s">
        <v>16</v>
      </c>
      <c r="H225" s="597" t="s">
        <v>9</v>
      </c>
      <c r="I225" s="823">
        <v>1</v>
      </c>
      <c r="J225" s="912">
        <f>4410000/5</f>
        <v>882000</v>
      </c>
      <c r="K225" s="942">
        <v>4158000</v>
      </c>
      <c r="L225" s="997">
        <f t="shared" si="14"/>
        <v>5040000</v>
      </c>
      <c r="M225" s="858"/>
    </row>
    <row r="226" spans="1:13" ht="21.75" customHeight="1">
      <c r="A226" s="335">
        <v>214</v>
      </c>
      <c r="B226" s="758" t="s">
        <v>593</v>
      </c>
      <c r="C226" s="601" t="s">
        <v>594</v>
      </c>
      <c r="D226" s="362" t="s">
        <v>579</v>
      </c>
      <c r="E226" s="600" t="s">
        <v>595</v>
      </c>
      <c r="F226" s="602" t="s">
        <v>231</v>
      </c>
      <c r="G226" s="603" t="s">
        <v>596</v>
      </c>
      <c r="H226" s="604" t="s">
        <v>14</v>
      </c>
      <c r="I226" s="823">
        <v>1</v>
      </c>
      <c r="J226" s="912">
        <f t="shared" ref="J226:J234" si="16">4950000/5</f>
        <v>990000</v>
      </c>
      <c r="K226" s="942">
        <v>4752000</v>
      </c>
      <c r="L226" s="997">
        <f t="shared" si="14"/>
        <v>5742000</v>
      </c>
      <c r="M226" s="858"/>
    </row>
    <row r="227" spans="1:13" ht="21.75" customHeight="1">
      <c r="A227" s="335">
        <v>215</v>
      </c>
      <c r="B227" s="758" t="s">
        <v>1189</v>
      </c>
      <c r="C227" s="601" t="s">
        <v>1190</v>
      </c>
      <c r="D227" s="362" t="s">
        <v>51</v>
      </c>
      <c r="E227" s="600" t="s">
        <v>1191</v>
      </c>
      <c r="F227" s="602" t="s">
        <v>231</v>
      </c>
      <c r="G227" s="603" t="s">
        <v>7</v>
      </c>
      <c r="H227" s="604" t="s">
        <v>14</v>
      </c>
      <c r="I227" s="823">
        <v>1</v>
      </c>
      <c r="J227" s="912">
        <f t="shared" si="16"/>
        <v>990000</v>
      </c>
      <c r="K227" s="942">
        <v>4752000</v>
      </c>
      <c r="L227" s="997">
        <f t="shared" si="14"/>
        <v>5742000</v>
      </c>
      <c r="M227" s="858"/>
    </row>
    <row r="228" spans="1:13" ht="21.75" customHeight="1">
      <c r="A228" s="335">
        <v>216</v>
      </c>
      <c r="B228" s="758" t="s">
        <v>856</v>
      </c>
      <c r="C228" s="601" t="s">
        <v>645</v>
      </c>
      <c r="D228" s="362" t="s">
        <v>49</v>
      </c>
      <c r="E228" s="600" t="s">
        <v>857</v>
      </c>
      <c r="F228" s="602" t="s">
        <v>231</v>
      </c>
      <c r="G228" s="603" t="s">
        <v>7</v>
      </c>
      <c r="H228" s="604" t="s">
        <v>14</v>
      </c>
      <c r="I228" s="823">
        <v>1</v>
      </c>
      <c r="J228" s="912">
        <f t="shared" si="16"/>
        <v>990000</v>
      </c>
      <c r="K228" s="942">
        <v>4752000</v>
      </c>
      <c r="L228" s="997">
        <f t="shared" si="14"/>
        <v>5742000</v>
      </c>
      <c r="M228" s="858"/>
    </row>
    <row r="229" spans="1:13" ht="21.75" customHeight="1">
      <c r="A229" s="335">
        <v>217</v>
      </c>
      <c r="B229" s="758" t="s">
        <v>1382</v>
      </c>
      <c r="C229" s="601" t="s">
        <v>23</v>
      </c>
      <c r="D229" s="362" t="s">
        <v>1383</v>
      </c>
      <c r="E229" s="600" t="s">
        <v>1384</v>
      </c>
      <c r="F229" s="602" t="s">
        <v>231</v>
      </c>
      <c r="G229" s="603" t="s">
        <v>16</v>
      </c>
      <c r="H229" s="604" t="s">
        <v>14</v>
      </c>
      <c r="I229" s="823">
        <v>1</v>
      </c>
      <c r="J229" s="912">
        <f t="shared" si="16"/>
        <v>990000</v>
      </c>
      <c r="K229" s="942">
        <v>4752000</v>
      </c>
      <c r="L229" s="997">
        <f t="shared" si="14"/>
        <v>5742000</v>
      </c>
      <c r="M229" s="858"/>
    </row>
    <row r="230" spans="1:13" ht="21.75" customHeight="1">
      <c r="A230" s="335">
        <v>218</v>
      </c>
      <c r="B230" s="758" t="s">
        <v>1307</v>
      </c>
      <c r="C230" s="601" t="s">
        <v>1308</v>
      </c>
      <c r="D230" s="362" t="s">
        <v>1309</v>
      </c>
      <c r="E230" s="600" t="s">
        <v>1310</v>
      </c>
      <c r="F230" s="602" t="s">
        <v>231</v>
      </c>
      <c r="G230" s="603" t="s">
        <v>7</v>
      </c>
      <c r="H230" s="604" t="s">
        <v>8</v>
      </c>
      <c r="I230" s="823">
        <v>1</v>
      </c>
      <c r="J230" s="912">
        <f t="shared" si="16"/>
        <v>990000</v>
      </c>
      <c r="K230" s="942">
        <v>4752000</v>
      </c>
      <c r="L230" s="997">
        <f t="shared" si="14"/>
        <v>5742000</v>
      </c>
      <c r="M230" s="858"/>
    </row>
    <row r="231" spans="1:13" ht="21.75" customHeight="1">
      <c r="A231" s="335">
        <v>219</v>
      </c>
      <c r="B231" s="894" t="s">
        <v>852</v>
      </c>
      <c r="C231" s="749" t="s">
        <v>853</v>
      </c>
      <c r="D231" s="769" t="s">
        <v>854</v>
      </c>
      <c r="E231" s="763" t="s">
        <v>855</v>
      </c>
      <c r="F231" s="770" t="s">
        <v>231</v>
      </c>
      <c r="G231" s="751" t="s">
        <v>7</v>
      </c>
      <c r="H231" s="771" t="s">
        <v>14</v>
      </c>
      <c r="I231" s="823">
        <v>1</v>
      </c>
      <c r="J231" s="912">
        <f t="shared" si="16"/>
        <v>990000</v>
      </c>
      <c r="K231" s="942">
        <v>4752000</v>
      </c>
      <c r="L231" s="997">
        <f t="shared" si="14"/>
        <v>5742000</v>
      </c>
      <c r="M231" s="858"/>
    </row>
    <row r="232" spans="1:13" ht="21.75" customHeight="1">
      <c r="A232" s="335">
        <v>220</v>
      </c>
      <c r="B232" s="758" t="s">
        <v>244</v>
      </c>
      <c r="C232" s="601" t="s">
        <v>245</v>
      </c>
      <c r="D232" s="362" t="s">
        <v>246</v>
      </c>
      <c r="E232" s="600" t="s">
        <v>247</v>
      </c>
      <c r="F232" s="602" t="s">
        <v>231</v>
      </c>
      <c r="G232" s="603" t="s">
        <v>7</v>
      </c>
      <c r="H232" s="604" t="s">
        <v>14</v>
      </c>
      <c r="I232" s="823">
        <v>1</v>
      </c>
      <c r="J232" s="912">
        <f t="shared" si="16"/>
        <v>990000</v>
      </c>
      <c r="K232" s="942">
        <v>4752000</v>
      </c>
      <c r="L232" s="997">
        <f t="shared" si="14"/>
        <v>5742000</v>
      </c>
      <c r="M232" s="858"/>
    </row>
    <row r="233" spans="1:13" ht="21.75" customHeight="1">
      <c r="A233" s="335">
        <v>221</v>
      </c>
      <c r="B233" s="958" t="s">
        <v>344</v>
      </c>
      <c r="C233" s="601" t="s">
        <v>241</v>
      </c>
      <c r="D233" s="362" t="s">
        <v>242</v>
      </c>
      <c r="E233" s="600" t="s">
        <v>243</v>
      </c>
      <c r="F233" s="602" t="s">
        <v>231</v>
      </c>
      <c r="G233" s="603" t="s">
        <v>28</v>
      </c>
      <c r="H233" s="604" t="s">
        <v>14</v>
      </c>
      <c r="I233" s="823">
        <v>1</v>
      </c>
      <c r="J233" s="912">
        <f t="shared" si="16"/>
        <v>990000</v>
      </c>
      <c r="K233" s="942">
        <v>4752000</v>
      </c>
      <c r="L233" s="997">
        <f t="shared" si="14"/>
        <v>5742000</v>
      </c>
      <c r="M233" s="858"/>
    </row>
    <row r="234" spans="1:13" ht="21.75" customHeight="1">
      <c r="A234" s="335">
        <v>222</v>
      </c>
      <c r="B234" s="758" t="s">
        <v>861</v>
      </c>
      <c r="C234" s="601" t="s">
        <v>73</v>
      </c>
      <c r="D234" s="362" t="s">
        <v>138</v>
      </c>
      <c r="E234" s="600" t="s">
        <v>862</v>
      </c>
      <c r="F234" s="602" t="s">
        <v>254</v>
      </c>
      <c r="G234" s="603" t="s">
        <v>7</v>
      </c>
      <c r="H234" s="604" t="s">
        <v>14</v>
      </c>
      <c r="I234" s="823">
        <v>1</v>
      </c>
      <c r="J234" s="912">
        <f t="shared" si="16"/>
        <v>990000</v>
      </c>
      <c r="K234" s="942">
        <v>4752000</v>
      </c>
      <c r="L234" s="997">
        <f t="shared" si="14"/>
        <v>5742000</v>
      </c>
      <c r="M234" s="858"/>
    </row>
    <row r="235" spans="1:13" ht="21.75" customHeight="1">
      <c r="A235" s="335">
        <v>223</v>
      </c>
      <c r="B235" s="758" t="s">
        <v>858</v>
      </c>
      <c r="C235" s="601" t="s">
        <v>859</v>
      </c>
      <c r="D235" s="362" t="s">
        <v>255</v>
      </c>
      <c r="E235" s="600" t="s">
        <v>860</v>
      </c>
      <c r="F235" s="602" t="s">
        <v>254</v>
      </c>
      <c r="G235" s="603" t="s">
        <v>596</v>
      </c>
      <c r="H235" s="604" t="s">
        <v>8</v>
      </c>
      <c r="I235" s="823">
        <v>1</v>
      </c>
      <c r="J235" s="912">
        <f>4410000/5</f>
        <v>882000</v>
      </c>
      <c r="K235" s="942">
        <v>4158000</v>
      </c>
      <c r="L235" s="997">
        <f t="shared" si="14"/>
        <v>5040000</v>
      </c>
      <c r="M235" s="858"/>
    </row>
    <row r="236" spans="1:13" ht="21.75" customHeight="1">
      <c r="A236" s="335">
        <v>224</v>
      </c>
      <c r="B236" s="758" t="s">
        <v>1314</v>
      </c>
      <c r="C236" s="601" t="s">
        <v>131</v>
      </c>
      <c r="D236" s="362" t="s">
        <v>55</v>
      </c>
      <c r="E236" s="600" t="s">
        <v>1315</v>
      </c>
      <c r="F236" s="602" t="s">
        <v>254</v>
      </c>
      <c r="G236" s="603" t="s">
        <v>7</v>
      </c>
      <c r="H236" s="604" t="s">
        <v>8</v>
      </c>
      <c r="I236" s="823">
        <v>1</v>
      </c>
      <c r="J236" s="912">
        <f>4950000/5</f>
        <v>990000</v>
      </c>
      <c r="K236" s="942">
        <v>4752000</v>
      </c>
      <c r="L236" s="997">
        <f t="shared" si="14"/>
        <v>5742000</v>
      </c>
      <c r="M236" s="858"/>
    </row>
    <row r="237" spans="1:13" ht="29.25" customHeight="1">
      <c r="A237" s="335">
        <v>225</v>
      </c>
      <c r="B237" s="758" t="s">
        <v>1187</v>
      </c>
      <c r="C237" s="601" t="s">
        <v>1188</v>
      </c>
      <c r="D237" s="362" t="s">
        <v>506</v>
      </c>
      <c r="E237" s="600" t="s">
        <v>453</v>
      </c>
      <c r="F237" s="602" t="s">
        <v>254</v>
      </c>
      <c r="G237" s="603" t="s">
        <v>7</v>
      </c>
      <c r="H237" s="604" t="s">
        <v>8</v>
      </c>
      <c r="I237" s="823">
        <v>1</v>
      </c>
      <c r="J237" s="912">
        <v>0</v>
      </c>
      <c r="K237" s="942">
        <f>4752000/5*3.5</f>
        <v>3326400</v>
      </c>
      <c r="L237" s="997">
        <f t="shared" si="14"/>
        <v>3326400</v>
      </c>
      <c r="M237" s="977" t="s">
        <v>1422</v>
      </c>
    </row>
    <row r="238" spans="1:13" ht="21.75" customHeight="1">
      <c r="A238" s="335">
        <v>226</v>
      </c>
      <c r="B238" s="758" t="s">
        <v>863</v>
      </c>
      <c r="C238" s="615" t="s">
        <v>864</v>
      </c>
      <c r="D238" s="362" t="s">
        <v>48</v>
      </c>
      <c r="E238" s="616" t="s">
        <v>865</v>
      </c>
      <c r="F238" s="602" t="s">
        <v>259</v>
      </c>
      <c r="G238" s="603" t="s">
        <v>16</v>
      </c>
      <c r="H238" s="627" t="s">
        <v>11</v>
      </c>
      <c r="I238" s="823">
        <v>1</v>
      </c>
      <c r="J238" s="912">
        <f>4410000/5</f>
        <v>882000</v>
      </c>
      <c r="K238" s="942">
        <v>4158000</v>
      </c>
      <c r="L238" s="997">
        <f t="shared" si="14"/>
        <v>5040000</v>
      </c>
      <c r="M238" s="858"/>
    </row>
    <row r="239" spans="1:13" ht="21.75" customHeight="1">
      <c r="A239" s="335">
        <v>227</v>
      </c>
      <c r="B239" s="758" t="s">
        <v>866</v>
      </c>
      <c r="C239" s="615" t="s">
        <v>867</v>
      </c>
      <c r="D239" s="362" t="s">
        <v>672</v>
      </c>
      <c r="E239" s="600" t="s">
        <v>868</v>
      </c>
      <c r="F239" s="602" t="s">
        <v>259</v>
      </c>
      <c r="G239" s="603" t="s">
        <v>7</v>
      </c>
      <c r="H239" s="604" t="s">
        <v>14</v>
      </c>
      <c r="I239" s="823">
        <v>1</v>
      </c>
      <c r="J239" s="912">
        <f t="shared" ref="J239:J244" si="17">4950000/5</f>
        <v>990000</v>
      </c>
      <c r="K239" s="942">
        <v>4158000</v>
      </c>
      <c r="L239" s="997">
        <f t="shared" si="14"/>
        <v>5148000</v>
      </c>
      <c r="M239" s="858"/>
    </row>
    <row r="240" spans="1:13" ht="21.75" customHeight="1">
      <c r="A240" s="335">
        <v>228</v>
      </c>
      <c r="B240" s="758" t="s">
        <v>605</v>
      </c>
      <c r="C240" s="615" t="s">
        <v>606</v>
      </c>
      <c r="D240" s="362" t="s">
        <v>607</v>
      </c>
      <c r="E240" s="600" t="s">
        <v>608</v>
      </c>
      <c r="F240" s="602" t="s">
        <v>259</v>
      </c>
      <c r="G240" s="603" t="s">
        <v>28</v>
      </c>
      <c r="H240" s="604" t="s">
        <v>14</v>
      </c>
      <c r="I240" s="823">
        <v>1</v>
      </c>
      <c r="J240" s="912">
        <f t="shared" si="17"/>
        <v>990000</v>
      </c>
      <c r="K240" s="942">
        <v>4158000</v>
      </c>
      <c r="L240" s="997">
        <f t="shared" si="14"/>
        <v>5148000</v>
      </c>
      <c r="M240" s="858"/>
    </row>
    <row r="241" spans="1:13" ht="21.75" customHeight="1">
      <c r="A241" s="335">
        <v>229</v>
      </c>
      <c r="B241" s="758" t="s">
        <v>597</v>
      </c>
      <c r="C241" s="615" t="s">
        <v>598</v>
      </c>
      <c r="D241" s="362" t="s">
        <v>599</v>
      </c>
      <c r="E241" s="600" t="s">
        <v>600</v>
      </c>
      <c r="F241" s="602" t="s">
        <v>259</v>
      </c>
      <c r="G241" s="603" t="s">
        <v>18</v>
      </c>
      <c r="H241" s="604" t="s">
        <v>14</v>
      </c>
      <c r="I241" s="823">
        <v>1</v>
      </c>
      <c r="J241" s="912">
        <f t="shared" si="17"/>
        <v>990000</v>
      </c>
      <c r="K241" s="942">
        <v>4752000</v>
      </c>
      <c r="L241" s="997">
        <f t="shared" si="14"/>
        <v>5742000</v>
      </c>
      <c r="M241" s="858"/>
    </row>
    <row r="242" spans="1:13" ht="21.75" customHeight="1">
      <c r="A242" s="335">
        <v>230</v>
      </c>
      <c r="B242" s="758" t="s">
        <v>601</v>
      </c>
      <c r="C242" s="615" t="s">
        <v>602</v>
      </c>
      <c r="D242" s="362" t="s">
        <v>603</v>
      </c>
      <c r="E242" s="616" t="s">
        <v>604</v>
      </c>
      <c r="F242" s="602" t="s">
        <v>259</v>
      </c>
      <c r="G242" s="603" t="s">
        <v>18</v>
      </c>
      <c r="H242" s="604" t="s">
        <v>11</v>
      </c>
      <c r="I242" s="823">
        <v>1</v>
      </c>
      <c r="J242" s="912">
        <f t="shared" si="17"/>
        <v>990000</v>
      </c>
      <c r="K242" s="942">
        <v>4752000</v>
      </c>
      <c r="L242" s="997">
        <f t="shared" si="14"/>
        <v>5742000</v>
      </c>
      <c r="M242" s="858"/>
    </row>
    <row r="243" spans="1:13" ht="21.75" customHeight="1">
      <c r="A243" s="335">
        <v>231</v>
      </c>
      <c r="B243" s="758" t="s">
        <v>613</v>
      </c>
      <c r="C243" s="615" t="s">
        <v>614</v>
      </c>
      <c r="D243" s="362" t="s">
        <v>90</v>
      </c>
      <c r="E243" s="600" t="s">
        <v>615</v>
      </c>
      <c r="F243" s="602" t="s">
        <v>259</v>
      </c>
      <c r="G243" s="603" t="s">
        <v>7</v>
      </c>
      <c r="H243" s="604" t="s">
        <v>8</v>
      </c>
      <c r="I243" s="823">
        <v>1</v>
      </c>
      <c r="J243" s="912">
        <f t="shared" si="17"/>
        <v>990000</v>
      </c>
      <c r="K243" s="942">
        <v>4752000</v>
      </c>
      <c r="L243" s="997">
        <f t="shared" si="14"/>
        <v>5742000</v>
      </c>
      <c r="M243" s="858"/>
    </row>
    <row r="244" spans="1:13" ht="21.75" customHeight="1">
      <c r="A244" s="335">
        <v>232</v>
      </c>
      <c r="B244" s="758" t="s">
        <v>609</v>
      </c>
      <c r="C244" s="615" t="s">
        <v>610</v>
      </c>
      <c r="D244" s="362" t="s">
        <v>611</v>
      </c>
      <c r="E244" s="616" t="s">
        <v>612</v>
      </c>
      <c r="F244" s="602" t="s">
        <v>259</v>
      </c>
      <c r="G244" s="603" t="s">
        <v>7</v>
      </c>
      <c r="H244" s="604" t="s">
        <v>8</v>
      </c>
      <c r="I244" s="823">
        <v>1</v>
      </c>
      <c r="J244" s="912">
        <f t="shared" si="17"/>
        <v>990000</v>
      </c>
      <c r="K244" s="942">
        <v>4752000</v>
      </c>
      <c r="L244" s="997">
        <f t="shared" si="14"/>
        <v>5742000</v>
      </c>
      <c r="M244" s="858"/>
    </row>
    <row r="245" spans="1:13" ht="21.75" customHeight="1">
      <c r="A245" s="335">
        <v>233</v>
      </c>
      <c r="B245" s="758" t="s">
        <v>616</v>
      </c>
      <c r="C245" s="615" t="s">
        <v>617</v>
      </c>
      <c r="D245" s="362" t="s">
        <v>618</v>
      </c>
      <c r="E245" s="616" t="s">
        <v>619</v>
      </c>
      <c r="F245" s="617" t="s">
        <v>259</v>
      </c>
      <c r="G245" s="606" t="s">
        <v>7</v>
      </c>
      <c r="H245" s="607" t="s">
        <v>620</v>
      </c>
      <c r="I245" s="823">
        <v>1</v>
      </c>
      <c r="J245" s="912">
        <f>4410000/5</f>
        <v>882000</v>
      </c>
      <c r="K245" s="942">
        <v>4158000</v>
      </c>
      <c r="L245" s="997">
        <f t="shared" si="14"/>
        <v>5040000</v>
      </c>
      <c r="M245" s="858"/>
    </row>
    <row r="246" spans="1:13" ht="21.75" customHeight="1">
      <c r="A246" s="335">
        <v>234</v>
      </c>
      <c r="B246" s="758" t="s">
        <v>1311</v>
      </c>
      <c r="C246" s="601" t="s">
        <v>1312</v>
      </c>
      <c r="D246" s="362" t="s">
        <v>55</v>
      </c>
      <c r="E246" s="616" t="s">
        <v>1313</v>
      </c>
      <c r="F246" s="602" t="s">
        <v>259</v>
      </c>
      <c r="G246" s="603" t="s">
        <v>7</v>
      </c>
      <c r="H246" s="604" t="s">
        <v>14</v>
      </c>
      <c r="I246" s="842">
        <v>1</v>
      </c>
      <c r="J246" s="912">
        <f>4410000/5</f>
        <v>882000</v>
      </c>
      <c r="K246" s="942">
        <v>4158000</v>
      </c>
      <c r="L246" s="997">
        <f t="shared" si="14"/>
        <v>5040000</v>
      </c>
      <c r="M246" s="858"/>
    </row>
    <row r="247" spans="1:13" ht="21.75" customHeight="1">
      <c r="A247" s="335">
        <v>235</v>
      </c>
      <c r="B247" s="758" t="s">
        <v>1078</v>
      </c>
      <c r="C247" s="615" t="s">
        <v>1079</v>
      </c>
      <c r="D247" s="362" t="s">
        <v>506</v>
      </c>
      <c r="E247" s="618" t="s">
        <v>1080</v>
      </c>
      <c r="F247" s="617" t="s">
        <v>259</v>
      </c>
      <c r="G247" s="606" t="s">
        <v>491</v>
      </c>
      <c r="H247" s="607" t="s">
        <v>8</v>
      </c>
      <c r="I247" s="823">
        <v>1</v>
      </c>
      <c r="J247" s="912">
        <f>4950000/5</f>
        <v>990000</v>
      </c>
      <c r="K247" s="942">
        <v>4752000</v>
      </c>
      <c r="L247" s="997">
        <f t="shared" si="14"/>
        <v>5742000</v>
      </c>
      <c r="M247" s="858"/>
    </row>
    <row r="248" spans="1:13" ht="21.75" customHeight="1">
      <c r="A248" s="335">
        <v>236</v>
      </c>
      <c r="B248" s="955" t="s">
        <v>1069</v>
      </c>
      <c r="C248" s="607" t="s">
        <v>1070</v>
      </c>
      <c r="D248" s="801" t="s">
        <v>50</v>
      </c>
      <c r="E248" s="802" t="s">
        <v>1071</v>
      </c>
      <c r="F248" s="803" t="s">
        <v>361</v>
      </c>
      <c r="G248" s="606" t="s">
        <v>7</v>
      </c>
      <c r="H248" s="732" t="s">
        <v>624</v>
      </c>
      <c r="I248" s="842">
        <v>1</v>
      </c>
      <c r="J248" s="912">
        <f t="shared" ref="J248:J256" si="18">3780000/5</f>
        <v>756000</v>
      </c>
      <c r="K248" s="942">
        <v>3465000</v>
      </c>
      <c r="L248" s="997">
        <f t="shared" ref="L248:L295" si="19">J248+K248</f>
        <v>4221000</v>
      </c>
      <c r="M248" s="858"/>
    </row>
    <row r="249" spans="1:13" ht="21.75" customHeight="1">
      <c r="A249" s="335">
        <v>237</v>
      </c>
      <c r="B249" s="955" t="s">
        <v>879</v>
      </c>
      <c r="C249" s="607" t="s">
        <v>880</v>
      </c>
      <c r="D249" s="801" t="s">
        <v>881</v>
      </c>
      <c r="E249" s="802" t="s">
        <v>882</v>
      </c>
      <c r="F249" s="803" t="s">
        <v>361</v>
      </c>
      <c r="G249" s="606" t="s">
        <v>740</v>
      </c>
      <c r="H249" s="732" t="s">
        <v>8</v>
      </c>
      <c r="I249" s="842">
        <v>1</v>
      </c>
      <c r="J249" s="912">
        <f t="shared" si="18"/>
        <v>756000</v>
      </c>
      <c r="K249" s="942">
        <v>3465000</v>
      </c>
      <c r="L249" s="997">
        <f t="shared" si="19"/>
        <v>4221000</v>
      </c>
      <c r="M249" s="858"/>
    </row>
    <row r="250" spans="1:13" ht="21.75" customHeight="1">
      <c r="A250" s="335">
        <v>238</v>
      </c>
      <c r="B250" s="955" t="s">
        <v>876</v>
      </c>
      <c r="C250" s="607" t="s">
        <v>877</v>
      </c>
      <c r="D250" s="801" t="s">
        <v>57</v>
      </c>
      <c r="E250" s="802" t="s">
        <v>878</v>
      </c>
      <c r="F250" s="803" t="s">
        <v>361</v>
      </c>
      <c r="G250" s="606" t="s">
        <v>740</v>
      </c>
      <c r="H250" s="732" t="s">
        <v>624</v>
      </c>
      <c r="I250" s="842">
        <v>1</v>
      </c>
      <c r="J250" s="912">
        <f t="shared" si="18"/>
        <v>756000</v>
      </c>
      <c r="K250" s="942">
        <v>3465000</v>
      </c>
      <c r="L250" s="997">
        <f t="shared" si="19"/>
        <v>4221000</v>
      </c>
      <c r="M250" s="858"/>
    </row>
    <row r="251" spans="1:13" ht="21.75" customHeight="1">
      <c r="A251" s="335">
        <v>239</v>
      </c>
      <c r="B251" s="955" t="s">
        <v>621</v>
      </c>
      <c r="C251" s="607" t="s">
        <v>622</v>
      </c>
      <c r="D251" s="801" t="s">
        <v>277</v>
      </c>
      <c r="E251" s="802" t="s">
        <v>623</v>
      </c>
      <c r="F251" s="803" t="s">
        <v>361</v>
      </c>
      <c r="G251" s="606" t="s">
        <v>28</v>
      </c>
      <c r="H251" s="732" t="s">
        <v>624</v>
      </c>
      <c r="I251" s="842">
        <v>1</v>
      </c>
      <c r="J251" s="912">
        <f t="shared" si="18"/>
        <v>756000</v>
      </c>
      <c r="K251" s="942">
        <v>3465000</v>
      </c>
      <c r="L251" s="997">
        <f t="shared" si="19"/>
        <v>4221000</v>
      </c>
      <c r="M251" s="858"/>
    </row>
    <row r="252" spans="1:13" ht="21.75" customHeight="1">
      <c r="A252" s="335">
        <v>240</v>
      </c>
      <c r="B252" s="955" t="s">
        <v>628</v>
      </c>
      <c r="C252" s="607" t="s">
        <v>629</v>
      </c>
      <c r="D252" s="801" t="s">
        <v>62</v>
      </c>
      <c r="E252" s="802" t="s">
        <v>630</v>
      </c>
      <c r="F252" s="803" t="s">
        <v>361</v>
      </c>
      <c r="G252" s="606" t="s">
        <v>16</v>
      </c>
      <c r="H252" s="732" t="s">
        <v>631</v>
      </c>
      <c r="I252" s="842">
        <v>1</v>
      </c>
      <c r="J252" s="912">
        <f t="shared" si="18"/>
        <v>756000</v>
      </c>
      <c r="K252" s="942">
        <v>3465000</v>
      </c>
      <c r="L252" s="997">
        <f t="shared" si="19"/>
        <v>4221000</v>
      </c>
      <c r="M252" s="858"/>
    </row>
    <row r="253" spans="1:13" ht="21.75" customHeight="1">
      <c r="A253" s="335">
        <v>241</v>
      </c>
      <c r="B253" s="959" t="s">
        <v>1385</v>
      </c>
      <c r="C253" s="771" t="s">
        <v>1386</v>
      </c>
      <c r="D253" s="804" t="s">
        <v>63</v>
      </c>
      <c r="E253" s="805" t="s">
        <v>1387</v>
      </c>
      <c r="F253" s="806" t="s">
        <v>361</v>
      </c>
      <c r="G253" s="751" t="s">
        <v>7</v>
      </c>
      <c r="H253" s="732" t="s">
        <v>631</v>
      </c>
      <c r="I253" s="842">
        <v>1</v>
      </c>
      <c r="J253" s="912">
        <f t="shared" si="18"/>
        <v>756000</v>
      </c>
      <c r="K253" s="942">
        <v>2871000</v>
      </c>
      <c r="L253" s="997">
        <f t="shared" si="19"/>
        <v>3627000</v>
      </c>
      <c r="M253" s="858"/>
    </row>
    <row r="254" spans="1:13" ht="21.75" customHeight="1">
      <c r="A254" s="335">
        <v>242</v>
      </c>
      <c r="B254" s="955" t="s">
        <v>869</v>
      </c>
      <c r="C254" s="607" t="s">
        <v>870</v>
      </c>
      <c r="D254" s="801" t="s">
        <v>871</v>
      </c>
      <c r="E254" s="802" t="s">
        <v>872</v>
      </c>
      <c r="F254" s="803" t="s">
        <v>361</v>
      </c>
      <c r="G254" s="606" t="s">
        <v>16</v>
      </c>
      <c r="H254" s="732" t="s">
        <v>14</v>
      </c>
      <c r="I254" s="842">
        <v>1</v>
      </c>
      <c r="J254" s="912">
        <f t="shared" si="18"/>
        <v>756000</v>
      </c>
      <c r="K254" s="942">
        <v>3465000</v>
      </c>
      <c r="L254" s="997">
        <f t="shared" si="19"/>
        <v>4221000</v>
      </c>
      <c r="M254" s="858"/>
    </row>
    <row r="255" spans="1:13" ht="21.75" customHeight="1">
      <c r="A255" s="335">
        <v>243</v>
      </c>
      <c r="B255" s="955" t="s">
        <v>625</v>
      </c>
      <c r="C255" s="607" t="s">
        <v>74</v>
      </c>
      <c r="D255" s="801" t="s">
        <v>178</v>
      </c>
      <c r="E255" s="802" t="s">
        <v>626</v>
      </c>
      <c r="F255" s="803" t="s">
        <v>361</v>
      </c>
      <c r="G255" s="606" t="s">
        <v>627</v>
      </c>
      <c r="H255" s="732" t="s">
        <v>624</v>
      </c>
      <c r="I255" s="842">
        <v>1</v>
      </c>
      <c r="J255" s="912">
        <f t="shared" si="18"/>
        <v>756000</v>
      </c>
      <c r="K255" s="942">
        <v>3465000</v>
      </c>
      <c r="L255" s="997">
        <f t="shared" si="19"/>
        <v>4221000</v>
      </c>
      <c r="M255" s="858"/>
    </row>
    <row r="256" spans="1:13" ht="21.75" customHeight="1">
      <c r="A256" s="335">
        <v>244</v>
      </c>
      <c r="B256" s="955" t="s">
        <v>1194</v>
      </c>
      <c r="C256" s="607" t="s">
        <v>23</v>
      </c>
      <c r="D256" s="801" t="s">
        <v>1195</v>
      </c>
      <c r="E256" s="802" t="s">
        <v>1196</v>
      </c>
      <c r="F256" s="803" t="s">
        <v>361</v>
      </c>
      <c r="G256" s="606" t="s">
        <v>16</v>
      </c>
      <c r="H256" s="732" t="s">
        <v>14</v>
      </c>
      <c r="I256" s="842">
        <v>1</v>
      </c>
      <c r="J256" s="912">
        <f t="shared" si="18"/>
        <v>756000</v>
      </c>
      <c r="K256" s="942">
        <v>3465000</v>
      </c>
      <c r="L256" s="997">
        <f t="shared" si="19"/>
        <v>4221000</v>
      </c>
      <c r="M256" s="858"/>
    </row>
    <row r="257" spans="1:13" ht="21.75" customHeight="1">
      <c r="A257" s="335">
        <v>245</v>
      </c>
      <c r="B257" s="955" t="s">
        <v>1192</v>
      </c>
      <c r="C257" s="607" t="s">
        <v>954</v>
      </c>
      <c r="D257" s="801" t="s">
        <v>35</v>
      </c>
      <c r="E257" s="802" t="s">
        <v>1193</v>
      </c>
      <c r="F257" s="803" t="s">
        <v>361</v>
      </c>
      <c r="G257" s="606" t="s">
        <v>16</v>
      </c>
      <c r="H257" s="732" t="s">
        <v>9</v>
      </c>
      <c r="I257" s="842">
        <v>1</v>
      </c>
      <c r="J257" s="912">
        <f>3060000/5</f>
        <v>612000</v>
      </c>
      <c r="K257" s="942">
        <v>3465000</v>
      </c>
      <c r="L257" s="997">
        <f t="shared" si="19"/>
        <v>4077000</v>
      </c>
      <c r="M257" s="858"/>
    </row>
    <row r="258" spans="1:13" ht="21.75" customHeight="1">
      <c r="A258" s="335">
        <v>246</v>
      </c>
      <c r="B258" s="955" t="s">
        <v>873</v>
      </c>
      <c r="C258" s="607" t="s">
        <v>874</v>
      </c>
      <c r="D258" s="801" t="s">
        <v>875</v>
      </c>
      <c r="E258" s="802" t="s">
        <v>460</v>
      </c>
      <c r="F258" s="803" t="s">
        <v>361</v>
      </c>
      <c r="G258" s="606" t="s">
        <v>7</v>
      </c>
      <c r="H258" s="732" t="s">
        <v>8</v>
      </c>
      <c r="I258" s="842">
        <v>1</v>
      </c>
      <c r="J258" s="912">
        <f>3060000/5</f>
        <v>612000</v>
      </c>
      <c r="K258" s="942">
        <v>2871000</v>
      </c>
      <c r="L258" s="997">
        <f t="shared" si="19"/>
        <v>3483000</v>
      </c>
      <c r="M258" s="858"/>
    </row>
    <row r="259" spans="1:13" ht="21.75" customHeight="1">
      <c r="A259" s="335">
        <v>247</v>
      </c>
      <c r="B259" s="955" t="s">
        <v>1110</v>
      </c>
      <c r="C259" s="607" t="s">
        <v>74</v>
      </c>
      <c r="D259" s="801" t="s">
        <v>506</v>
      </c>
      <c r="E259" s="802" t="s">
        <v>1111</v>
      </c>
      <c r="F259" s="803" t="s">
        <v>361</v>
      </c>
      <c r="G259" s="606" t="s">
        <v>16</v>
      </c>
      <c r="H259" s="732" t="s">
        <v>624</v>
      </c>
      <c r="I259" s="842">
        <v>1</v>
      </c>
      <c r="J259" s="912">
        <f t="shared" ref="J259:J272" si="20">3780000/5</f>
        <v>756000</v>
      </c>
      <c r="K259" s="942">
        <v>3465000</v>
      </c>
      <c r="L259" s="997">
        <f t="shared" si="19"/>
        <v>4221000</v>
      </c>
      <c r="M259" s="858"/>
    </row>
    <row r="260" spans="1:13" ht="21.75" customHeight="1">
      <c r="A260" s="335">
        <v>248</v>
      </c>
      <c r="B260" s="758" t="s">
        <v>1245</v>
      </c>
      <c r="C260" s="592" t="s">
        <v>276</v>
      </c>
      <c r="D260" s="325" t="s">
        <v>87</v>
      </c>
      <c r="E260" s="326" t="s">
        <v>1246</v>
      </c>
      <c r="F260" s="327" t="s">
        <v>361</v>
      </c>
      <c r="G260" s="606" t="s">
        <v>28</v>
      </c>
      <c r="H260" s="613" t="s">
        <v>9</v>
      </c>
      <c r="I260" s="842">
        <v>1</v>
      </c>
      <c r="J260" s="912">
        <f t="shared" si="20"/>
        <v>756000</v>
      </c>
      <c r="K260" s="942">
        <v>3465000</v>
      </c>
      <c r="L260" s="997">
        <f t="shared" si="19"/>
        <v>4221000</v>
      </c>
      <c r="M260" s="858"/>
    </row>
    <row r="261" spans="1:13" ht="21.75" customHeight="1">
      <c r="A261" s="335">
        <v>249</v>
      </c>
      <c r="B261" s="758" t="s">
        <v>1197</v>
      </c>
      <c r="C261" s="592" t="s">
        <v>1198</v>
      </c>
      <c r="D261" s="325" t="s">
        <v>1199</v>
      </c>
      <c r="E261" s="326" t="s">
        <v>1200</v>
      </c>
      <c r="F261" s="327" t="s">
        <v>362</v>
      </c>
      <c r="G261" s="606" t="s">
        <v>7</v>
      </c>
      <c r="H261" s="613" t="s">
        <v>8</v>
      </c>
      <c r="I261" s="842">
        <v>1</v>
      </c>
      <c r="J261" s="912">
        <f t="shared" si="20"/>
        <v>756000</v>
      </c>
      <c r="K261" s="942">
        <v>3465000</v>
      </c>
      <c r="L261" s="997">
        <f t="shared" si="19"/>
        <v>4221000</v>
      </c>
      <c r="M261" s="858"/>
    </row>
    <row r="262" spans="1:13" ht="21.75" customHeight="1">
      <c r="A262" s="335">
        <v>250</v>
      </c>
      <c r="B262" s="758" t="s">
        <v>888</v>
      </c>
      <c r="C262" s="592" t="s">
        <v>889</v>
      </c>
      <c r="D262" s="325" t="s">
        <v>48</v>
      </c>
      <c r="E262" s="326" t="s">
        <v>890</v>
      </c>
      <c r="F262" s="327" t="s">
        <v>362</v>
      </c>
      <c r="G262" s="606" t="s">
        <v>491</v>
      </c>
      <c r="H262" s="613" t="s">
        <v>9</v>
      </c>
      <c r="I262" s="842">
        <v>1</v>
      </c>
      <c r="J262" s="912">
        <f t="shared" si="20"/>
        <v>756000</v>
      </c>
      <c r="K262" s="942">
        <v>3465000</v>
      </c>
      <c r="L262" s="997">
        <f t="shared" si="19"/>
        <v>4221000</v>
      </c>
      <c r="M262" s="858"/>
    </row>
    <row r="263" spans="1:13" ht="21.75" customHeight="1">
      <c r="A263" s="335">
        <v>251</v>
      </c>
      <c r="B263" s="758" t="s">
        <v>632</v>
      </c>
      <c r="C263" s="592" t="s">
        <v>23</v>
      </c>
      <c r="D263" s="325" t="s">
        <v>633</v>
      </c>
      <c r="E263" s="326" t="s">
        <v>634</v>
      </c>
      <c r="F263" s="327" t="s">
        <v>362</v>
      </c>
      <c r="G263" s="606" t="s">
        <v>16</v>
      </c>
      <c r="H263" s="613" t="s">
        <v>9</v>
      </c>
      <c r="I263" s="842">
        <v>1</v>
      </c>
      <c r="J263" s="912">
        <f t="shared" si="20"/>
        <v>756000</v>
      </c>
      <c r="K263" s="942">
        <v>3465000</v>
      </c>
      <c r="L263" s="997">
        <f t="shared" si="19"/>
        <v>4221000</v>
      </c>
      <c r="M263" s="858"/>
    </row>
    <row r="264" spans="1:13" ht="21.75" customHeight="1">
      <c r="A264" s="335">
        <v>252</v>
      </c>
      <c r="B264" s="758" t="s">
        <v>885</v>
      </c>
      <c r="C264" s="592" t="s">
        <v>886</v>
      </c>
      <c r="D264" s="338" t="s">
        <v>887</v>
      </c>
      <c r="E264" s="619" t="s">
        <v>421</v>
      </c>
      <c r="F264" s="327" t="s">
        <v>362</v>
      </c>
      <c r="G264" s="606" t="s">
        <v>16</v>
      </c>
      <c r="H264" s="613" t="s">
        <v>624</v>
      </c>
      <c r="I264" s="842">
        <v>1</v>
      </c>
      <c r="J264" s="912">
        <f t="shared" si="20"/>
        <v>756000</v>
      </c>
      <c r="K264" s="942">
        <v>3465000</v>
      </c>
      <c r="L264" s="997">
        <f t="shared" si="19"/>
        <v>4221000</v>
      </c>
      <c r="M264" s="858"/>
    </row>
    <row r="265" spans="1:13" ht="21.75" customHeight="1">
      <c r="A265" s="335">
        <v>253</v>
      </c>
      <c r="B265" s="758" t="s">
        <v>640</v>
      </c>
      <c r="C265" s="592" t="s">
        <v>641</v>
      </c>
      <c r="D265" s="338" t="s">
        <v>642</v>
      </c>
      <c r="E265" s="619" t="s">
        <v>643</v>
      </c>
      <c r="F265" s="620" t="s">
        <v>639</v>
      </c>
      <c r="G265" s="606" t="s">
        <v>627</v>
      </c>
      <c r="H265" s="613" t="s">
        <v>8</v>
      </c>
      <c r="I265" s="842">
        <v>1</v>
      </c>
      <c r="J265" s="912">
        <f t="shared" si="20"/>
        <v>756000</v>
      </c>
      <c r="K265" s="942">
        <v>2871000</v>
      </c>
      <c r="L265" s="997">
        <f t="shared" si="19"/>
        <v>3627000</v>
      </c>
      <c r="M265" s="858"/>
    </row>
    <row r="266" spans="1:13" ht="21.75" customHeight="1">
      <c r="A266" s="335">
        <v>254</v>
      </c>
      <c r="B266" s="758" t="s">
        <v>1247</v>
      </c>
      <c r="C266" s="592" t="s">
        <v>1248</v>
      </c>
      <c r="D266" s="338" t="s">
        <v>57</v>
      </c>
      <c r="E266" s="619" t="s">
        <v>1249</v>
      </c>
      <c r="F266" s="620" t="s">
        <v>639</v>
      </c>
      <c r="G266" s="606" t="s">
        <v>7</v>
      </c>
      <c r="H266" s="592" t="s">
        <v>9</v>
      </c>
      <c r="I266" s="842">
        <v>1</v>
      </c>
      <c r="J266" s="912">
        <f t="shared" si="20"/>
        <v>756000</v>
      </c>
      <c r="K266" s="942">
        <v>2277000</v>
      </c>
      <c r="L266" s="997">
        <f t="shared" si="19"/>
        <v>3033000</v>
      </c>
      <c r="M266" s="858"/>
    </row>
    <row r="267" spans="1:13" ht="21.75" customHeight="1">
      <c r="A267" s="335">
        <v>255</v>
      </c>
      <c r="B267" s="758" t="s">
        <v>1325</v>
      </c>
      <c r="C267" s="592" t="s">
        <v>1326</v>
      </c>
      <c r="D267" s="325" t="s">
        <v>1327</v>
      </c>
      <c r="E267" s="326" t="s">
        <v>1328</v>
      </c>
      <c r="F267" s="327" t="s">
        <v>639</v>
      </c>
      <c r="G267" s="606" t="s">
        <v>7</v>
      </c>
      <c r="H267" s="613" t="s">
        <v>9</v>
      </c>
      <c r="I267" s="842">
        <v>1</v>
      </c>
      <c r="J267" s="912">
        <f t="shared" si="20"/>
        <v>756000</v>
      </c>
      <c r="K267" s="942">
        <v>2871000</v>
      </c>
      <c r="L267" s="997">
        <f t="shared" si="19"/>
        <v>3627000</v>
      </c>
      <c r="M267" s="858"/>
    </row>
    <row r="268" spans="1:13" ht="21.75" customHeight="1">
      <c r="A268" s="335">
        <v>256</v>
      </c>
      <c r="B268" s="758" t="s">
        <v>1250</v>
      </c>
      <c r="C268" s="592" t="s">
        <v>23</v>
      </c>
      <c r="D268" s="338" t="s">
        <v>112</v>
      </c>
      <c r="E268" s="326" t="s">
        <v>1251</v>
      </c>
      <c r="F268" s="327" t="s">
        <v>639</v>
      </c>
      <c r="G268" s="606" t="s">
        <v>7</v>
      </c>
      <c r="H268" s="613" t="s">
        <v>14</v>
      </c>
      <c r="I268" s="842">
        <v>1</v>
      </c>
      <c r="J268" s="912">
        <f t="shared" si="20"/>
        <v>756000</v>
      </c>
      <c r="K268" s="942">
        <v>3465000</v>
      </c>
      <c r="L268" s="997">
        <f t="shared" si="19"/>
        <v>4221000</v>
      </c>
      <c r="M268" s="858"/>
    </row>
    <row r="269" spans="1:13" ht="21.75" customHeight="1">
      <c r="A269" s="335">
        <v>257</v>
      </c>
      <c r="B269" s="758" t="s">
        <v>644</v>
      </c>
      <c r="C269" s="592" t="s">
        <v>645</v>
      </c>
      <c r="D269" s="325" t="s">
        <v>24</v>
      </c>
      <c r="E269" s="326" t="s">
        <v>646</v>
      </c>
      <c r="F269" s="327" t="s">
        <v>639</v>
      </c>
      <c r="G269" s="606" t="s">
        <v>7</v>
      </c>
      <c r="H269" s="613" t="s">
        <v>14</v>
      </c>
      <c r="I269" s="842">
        <v>1</v>
      </c>
      <c r="J269" s="912">
        <f t="shared" si="20"/>
        <v>756000</v>
      </c>
      <c r="K269" s="942">
        <v>3465000</v>
      </c>
      <c r="L269" s="997">
        <f t="shared" si="19"/>
        <v>4221000</v>
      </c>
      <c r="M269" s="858"/>
    </row>
    <row r="270" spans="1:13" ht="21.75" customHeight="1">
      <c r="A270" s="335">
        <v>258</v>
      </c>
      <c r="B270" s="758" t="s">
        <v>635</v>
      </c>
      <c r="C270" s="592" t="s">
        <v>636</v>
      </c>
      <c r="D270" s="338" t="s">
        <v>637</v>
      </c>
      <c r="E270" s="619" t="s">
        <v>638</v>
      </c>
      <c r="F270" s="620" t="s">
        <v>639</v>
      </c>
      <c r="G270" s="606" t="s">
        <v>16</v>
      </c>
      <c r="H270" s="613" t="s">
        <v>14</v>
      </c>
      <c r="I270" s="842">
        <v>1</v>
      </c>
      <c r="J270" s="912">
        <f t="shared" si="20"/>
        <v>756000</v>
      </c>
      <c r="K270" s="942">
        <v>3465000</v>
      </c>
      <c r="L270" s="997">
        <f t="shared" si="19"/>
        <v>4221000</v>
      </c>
      <c r="M270" s="858"/>
    </row>
    <row r="271" spans="1:13" ht="21.75" customHeight="1">
      <c r="A271" s="335">
        <v>259</v>
      </c>
      <c r="B271" s="758" t="s">
        <v>891</v>
      </c>
      <c r="C271" s="592" t="s">
        <v>360</v>
      </c>
      <c r="D271" s="338" t="s">
        <v>13</v>
      </c>
      <c r="E271" s="619" t="s">
        <v>892</v>
      </c>
      <c r="F271" s="620" t="s">
        <v>363</v>
      </c>
      <c r="G271" s="606" t="s">
        <v>7</v>
      </c>
      <c r="H271" s="592" t="s">
        <v>14</v>
      </c>
      <c r="I271" s="842">
        <v>1</v>
      </c>
      <c r="J271" s="912">
        <f t="shared" si="20"/>
        <v>756000</v>
      </c>
      <c r="K271" s="942">
        <v>2871000</v>
      </c>
      <c r="L271" s="997">
        <f t="shared" si="19"/>
        <v>3627000</v>
      </c>
      <c r="M271" s="858"/>
    </row>
    <row r="272" spans="1:13" ht="21.75" customHeight="1">
      <c r="A272" s="335">
        <v>260</v>
      </c>
      <c r="B272" s="758" t="s">
        <v>647</v>
      </c>
      <c r="C272" s="592" t="s">
        <v>489</v>
      </c>
      <c r="D272" s="325" t="s">
        <v>648</v>
      </c>
      <c r="E272" s="326" t="s">
        <v>649</v>
      </c>
      <c r="F272" s="327" t="s">
        <v>363</v>
      </c>
      <c r="G272" s="606" t="s">
        <v>491</v>
      </c>
      <c r="H272" s="613" t="s">
        <v>14</v>
      </c>
      <c r="I272" s="842">
        <v>1</v>
      </c>
      <c r="J272" s="912">
        <f t="shared" si="20"/>
        <v>756000</v>
      </c>
      <c r="K272" s="942">
        <v>3465000</v>
      </c>
      <c r="L272" s="997">
        <f t="shared" si="19"/>
        <v>4221000</v>
      </c>
      <c r="M272" s="858"/>
    </row>
    <row r="273" spans="1:13" ht="21.75" customHeight="1">
      <c r="A273" s="335">
        <v>261</v>
      </c>
      <c r="B273" s="758" t="s">
        <v>1316</v>
      </c>
      <c r="C273" s="592" t="s">
        <v>1317</v>
      </c>
      <c r="D273" s="325" t="s">
        <v>38</v>
      </c>
      <c r="E273" s="326" t="s">
        <v>1318</v>
      </c>
      <c r="F273" s="327" t="s">
        <v>363</v>
      </c>
      <c r="G273" s="606" t="s">
        <v>7</v>
      </c>
      <c r="H273" s="613" t="s">
        <v>9</v>
      </c>
      <c r="I273" s="842">
        <v>1</v>
      </c>
      <c r="J273" s="912">
        <f>3060000/5</f>
        <v>612000</v>
      </c>
      <c r="K273" s="942">
        <v>3465000</v>
      </c>
      <c r="L273" s="997">
        <f t="shared" si="19"/>
        <v>4077000</v>
      </c>
      <c r="M273" s="858"/>
    </row>
    <row r="274" spans="1:13" ht="21.75" customHeight="1">
      <c r="A274" s="335">
        <v>262</v>
      </c>
      <c r="B274" s="758" t="s">
        <v>1319</v>
      </c>
      <c r="C274" s="592" t="s">
        <v>1320</v>
      </c>
      <c r="D274" s="325" t="s">
        <v>1148</v>
      </c>
      <c r="E274" s="326" t="s">
        <v>1321</v>
      </c>
      <c r="F274" s="327" t="s">
        <v>363</v>
      </c>
      <c r="G274" s="606" t="s">
        <v>16</v>
      </c>
      <c r="H274" s="613" t="s">
        <v>8</v>
      </c>
      <c r="I274" s="842">
        <v>1</v>
      </c>
      <c r="J274" s="912">
        <f t="shared" ref="J274:J295" si="21">3780000/5</f>
        <v>756000</v>
      </c>
      <c r="K274" s="942">
        <v>3465000</v>
      </c>
      <c r="L274" s="997">
        <f t="shared" si="19"/>
        <v>4221000</v>
      </c>
      <c r="M274" s="858"/>
    </row>
    <row r="275" spans="1:13" ht="21.75" customHeight="1">
      <c r="A275" s="335">
        <v>263</v>
      </c>
      <c r="B275" s="758" t="s">
        <v>1129</v>
      </c>
      <c r="C275" s="592" t="s">
        <v>23</v>
      </c>
      <c r="D275" s="325" t="s">
        <v>1130</v>
      </c>
      <c r="E275" s="326" t="s">
        <v>1131</v>
      </c>
      <c r="F275" s="327" t="s">
        <v>363</v>
      </c>
      <c r="G275" s="606" t="s">
        <v>16</v>
      </c>
      <c r="H275" s="613" t="s">
        <v>624</v>
      </c>
      <c r="I275" s="842">
        <v>1</v>
      </c>
      <c r="J275" s="912">
        <f t="shared" si="21"/>
        <v>756000</v>
      </c>
      <c r="K275" s="942">
        <v>3465000</v>
      </c>
      <c r="L275" s="997">
        <f t="shared" si="19"/>
        <v>4221000</v>
      </c>
      <c r="M275" s="858"/>
    </row>
    <row r="276" spans="1:13" ht="21.75" customHeight="1">
      <c r="A276" s="335">
        <v>264</v>
      </c>
      <c r="B276" s="758" t="s">
        <v>1072</v>
      </c>
      <c r="C276" s="592" t="s">
        <v>737</v>
      </c>
      <c r="D276" s="338" t="s">
        <v>35</v>
      </c>
      <c r="E276" s="619" t="s">
        <v>1073</v>
      </c>
      <c r="F276" s="620" t="s">
        <v>363</v>
      </c>
      <c r="G276" s="606" t="s">
        <v>16</v>
      </c>
      <c r="H276" s="613" t="s">
        <v>8</v>
      </c>
      <c r="I276" s="842">
        <v>1</v>
      </c>
      <c r="J276" s="912">
        <f t="shared" si="21"/>
        <v>756000</v>
      </c>
      <c r="K276" s="942">
        <v>3465000</v>
      </c>
      <c r="L276" s="997">
        <f t="shared" si="19"/>
        <v>4221000</v>
      </c>
      <c r="M276" s="858"/>
    </row>
    <row r="277" spans="1:13" ht="21.75" customHeight="1">
      <c r="A277" s="335">
        <v>265</v>
      </c>
      <c r="B277" s="758" t="s">
        <v>1126</v>
      </c>
      <c r="C277" s="592" t="s">
        <v>23</v>
      </c>
      <c r="D277" s="338" t="s">
        <v>1127</v>
      </c>
      <c r="E277" s="619" t="s">
        <v>1128</v>
      </c>
      <c r="F277" s="620" t="s">
        <v>363</v>
      </c>
      <c r="G277" s="606" t="s">
        <v>491</v>
      </c>
      <c r="H277" s="592" t="s">
        <v>14</v>
      </c>
      <c r="I277" s="842">
        <v>1</v>
      </c>
      <c r="J277" s="912">
        <f t="shared" si="21"/>
        <v>756000</v>
      </c>
      <c r="K277" s="942">
        <v>3465000</v>
      </c>
      <c r="L277" s="997">
        <f t="shared" si="19"/>
        <v>4221000</v>
      </c>
      <c r="M277" s="858"/>
    </row>
    <row r="278" spans="1:13" ht="21.75" customHeight="1">
      <c r="A278" s="335">
        <v>266</v>
      </c>
      <c r="B278" s="758" t="s">
        <v>650</v>
      </c>
      <c r="C278" s="592" t="s">
        <v>651</v>
      </c>
      <c r="D278" s="338" t="s">
        <v>652</v>
      </c>
      <c r="E278" s="619" t="s">
        <v>653</v>
      </c>
      <c r="F278" s="339" t="s">
        <v>654</v>
      </c>
      <c r="G278" s="606" t="s">
        <v>7</v>
      </c>
      <c r="H278" s="613" t="s">
        <v>631</v>
      </c>
      <c r="I278" s="842">
        <v>1</v>
      </c>
      <c r="J278" s="912">
        <f t="shared" si="21"/>
        <v>756000</v>
      </c>
      <c r="K278" s="942">
        <v>3465000</v>
      </c>
      <c r="L278" s="997">
        <f t="shared" si="19"/>
        <v>4221000</v>
      </c>
      <c r="M278" s="858"/>
    </row>
    <row r="279" spans="1:13" ht="21.75" customHeight="1">
      <c r="A279" s="335">
        <v>267</v>
      </c>
      <c r="B279" s="758" t="s">
        <v>893</v>
      </c>
      <c r="C279" s="592" t="s">
        <v>73</v>
      </c>
      <c r="D279" s="338" t="s">
        <v>38</v>
      </c>
      <c r="E279" s="619" t="s">
        <v>894</v>
      </c>
      <c r="F279" s="620" t="s">
        <v>372</v>
      </c>
      <c r="G279" s="606" t="s">
        <v>7</v>
      </c>
      <c r="H279" s="592" t="s">
        <v>8</v>
      </c>
      <c r="I279" s="842">
        <v>1</v>
      </c>
      <c r="J279" s="912">
        <f t="shared" si="21"/>
        <v>756000</v>
      </c>
      <c r="K279" s="942">
        <v>3465000</v>
      </c>
      <c r="L279" s="997">
        <f t="shared" si="19"/>
        <v>4221000</v>
      </c>
      <c r="M279" s="858"/>
    </row>
    <row r="280" spans="1:13" ht="21.75" customHeight="1">
      <c r="A280" s="335">
        <v>268</v>
      </c>
      <c r="B280" s="758" t="s">
        <v>899</v>
      </c>
      <c r="C280" s="592" t="s">
        <v>900</v>
      </c>
      <c r="D280" s="338" t="s">
        <v>45</v>
      </c>
      <c r="E280" s="619" t="s">
        <v>504</v>
      </c>
      <c r="F280" s="620" t="s">
        <v>654</v>
      </c>
      <c r="G280" s="606" t="s">
        <v>7</v>
      </c>
      <c r="H280" s="613" t="s">
        <v>624</v>
      </c>
      <c r="I280" s="842">
        <v>1</v>
      </c>
      <c r="J280" s="912">
        <f t="shared" si="21"/>
        <v>756000</v>
      </c>
      <c r="K280" s="942">
        <v>3465000</v>
      </c>
      <c r="L280" s="997">
        <f t="shared" si="19"/>
        <v>4221000</v>
      </c>
      <c r="M280" s="858"/>
    </row>
    <row r="281" spans="1:13" ht="21.75" customHeight="1">
      <c r="A281" s="335">
        <v>269</v>
      </c>
      <c r="B281" s="758" t="s">
        <v>895</v>
      </c>
      <c r="C281" s="592" t="s">
        <v>896</v>
      </c>
      <c r="D281" s="338" t="s">
        <v>897</v>
      </c>
      <c r="E281" s="619" t="s">
        <v>898</v>
      </c>
      <c r="F281" s="620" t="s">
        <v>654</v>
      </c>
      <c r="G281" s="606" t="s">
        <v>28</v>
      </c>
      <c r="H281" s="613" t="s">
        <v>624</v>
      </c>
      <c r="I281" s="842">
        <v>1</v>
      </c>
      <c r="J281" s="912">
        <f t="shared" si="21"/>
        <v>756000</v>
      </c>
      <c r="K281" s="942">
        <v>3465000</v>
      </c>
      <c r="L281" s="997">
        <f t="shared" si="19"/>
        <v>4221000</v>
      </c>
      <c r="M281" s="858"/>
    </row>
    <row r="282" spans="1:13" ht="21.75" customHeight="1">
      <c r="A282" s="335">
        <v>270</v>
      </c>
      <c r="B282" s="758" t="s">
        <v>1322</v>
      </c>
      <c r="C282" s="592" t="s">
        <v>1323</v>
      </c>
      <c r="D282" s="338" t="s">
        <v>506</v>
      </c>
      <c r="E282" s="619" t="s">
        <v>1324</v>
      </c>
      <c r="F282" s="327" t="s">
        <v>654</v>
      </c>
      <c r="G282" s="606" t="s">
        <v>7</v>
      </c>
      <c r="H282" s="613" t="s">
        <v>624</v>
      </c>
      <c r="I282" s="842">
        <v>1</v>
      </c>
      <c r="J282" s="912">
        <f t="shared" si="21"/>
        <v>756000</v>
      </c>
      <c r="K282" s="942">
        <v>3465000</v>
      </c>
      <c r="L282" s="997">
        <f t="shared" si="19"/>
        <v>4221000</v>
      </c>
      <c r="M282" s="858"/>
    </row>
    <row r="283" spans="1:13" ht="21.75" customHeight="1">
      <c r="A283" s="335">
        <v>271</v>
      </c>
      <c r="B283" s="758" t="s">
        <v>905</v>
      </c>
      <c r="C283" s="592" t="s">
        <v>906</v>
      </c>
      <c r="D283" s="338" t="s">
        <v>50</v>
      </c>
      <c r="E283" s="619" t="s">
        <v>907</v>
      </c>
      <c r="F283" s="339" t="s">
        <v>665</v>
      </c>
      <c r="G283" s="606" t="s">
        <v>7</v>
      </c>
      <c r="H283" s="613" t="s">
        <v>14</v>
      </c>
      <c r="I283" s="842">
        <v>1</v>
      </c>
      <c r="J283" s="912">
        <f>3780000/5</f>
        <v>756000</v>
      </c>
      <c r="K283" s="942">
        <v>2871000</v>
      </c>
      <c r="L283" s="997">
        <f t="shared" si="19"/>
        <v>3627000</v>
      </c>
      <c r="M283" s="858"/>
    </row>
    <row r="284" spans="1:13" ht="21.75" customHeight="1">
      <c r="A284" s="335">
        <v>272</v>
      </c>
      <c r="B284" s="758" t="s">
        <v>908</v>
      </c>
      <c r="C284" s="592" t="s">
        <v>909</v>
      </c>
      <c r="D284" s="338" t="s">
        <v>50</v>
      </c>
      <c r="E284" s="619" t="s">
        <v>910</v>
      </c>
      <c r="F284" s="339" t="s">
        <v>665</v>
      </c>
      <c r="G284" s="606" t="s">
        <v>7</v>
      </c>
      <c r="H284" s="613" t="s">
        <v>14</v>
      </c>
      <c r="I284" s="842">
        <v>1</v>
      </c>
      <c r="J284" s="912">
        <f>3780000/5</f>
        <v>756000</v>
      </c>
      <c r="K284" s="942">
        <v>2871000</v>
      </c>
      <c r="L284" s="997">
        <f t="shared" si="19"/>
        <v>3627000</v>
      </c>
      <c r="M284" s="858"/>
    </row>
    <row r="285" spans="1:13" ht="21.75" customHeight="1">
      <c r="A285" s="335">
        <v>273</v>
      </c>
      <c r="B285" s="758" t="s">
        <v>655</v>
      </c>
      <c r="C285" s="592" t="s">
        <v>656</v>
      </c>
      <c r="D285" s="338" t="s">
        <v>657</v>
      </c>
      <c r="E285" s="619" t="s">
        <v>658</v>
      </c>
      <c r="F285" s="327" t="s">
        <v>659</v>
      </c>
      <c r="G285" s="606" t="s">
        <v>660</v>
      </c>
      <c r="H285" s="613" t="s">
        <v>624</v>
      </c>
      <c r="I285" s="842">
        <v>1</v>
      </c>
      <c r="J285" s="912">
        <f t="shared" si="21"/>
        <v>756000</v>
      </c>
      <c r="K285" s="942">
        <v>3465000</v>
      </c>
      <c r="L285" s="997">
        <f t="shared" si="19"/>
        <v>4221000</v>
      </c>
      <c r="M285" s="858"/>
    </row>
    <row r="286" spans="1:13" ht="21.75" customHeight="1">
      <c r="A286" s="335">
        <v>274</v>
      </c>
      <c r="B286" s="954" t="s">
        <v>669</v>
      </c>
      <c r="C286" s="592" t="s">
        <v>670</v>
      </c>
      <c r="D286" s="338" t="s">
        <v>579</v>
      </c>
      <c r="E286" s="619" t="s">
        <v>671</v>
      </c>
      <c r="F286" s="339" t="s">
        <v>665</v>
      </c>
      <c r="G286" s="606" t="s">
        <v>7</v>
      </c>
      <c r="H286" s="613" t="s">
        <v>8</v>
      </c>
      <c r="I286" s="842">
        <v>1</v>
      </c>
      <c r="J286" s="912">
        <f t="shared" si="21"/>
        <v>756000</v>
      </c>
      <c r="K286" s="942">
        <v>2871000</v>
      </c>
      <c r="L286" s="997">
        <f t="shared" si="19"/>
        <v>3627000</v>
      </c>
      <c r="M286" s="858"/>
    </row>
    <row r="287" spans="1:13" ht="21.75" customHeight="1">
      <c r="A287" s="335">
        <v>275</v>
      </c>
      <c r="B287" s="758" t="s">
        <v>666</v>
      </c>
      <c r="C287" s="592" t="s">
        <v>131</v>
      </c>
      <c r="D287" s="338" t="s">
        <v>667</v>
      </c>
      <c r="E287" s="619" t="s">
        <v>668</v>
      </c>
      <c r="F287" s="339" t="s">
        <v>659</v>
      </c>
      <c r="G287" s="606" t="s">
        <v>34</v>
      </c>
      <c r="H287" s="613" t="s">
        <v>9</v>
      </c>
      <c r="I287" s="842">
        <v>1</v>
      </c>
      <c r="J287" s="912">
        <f t="shared" si="21"/>
        <v>756000</v>
      </c>
      <c r="K287" s="942">
        <v>3465000</v>
      </c>
      <c r="L287" s="997">
        <f t="shared" si="19"/>
        <v>4221000</v>
      </c>
      <c r="M287" s="858"/>
    </row>
    <row r="288" spans="1:13" ht="21.75" customHeight="1">
      <c r="A288" s="335">
        <v>276</v>
      </c>
      <c r="B288" s="758" t="s">
        <v>883</v>
      </c>
      <c r="C288" s="592" t="s">
        <v>859</v>
      </c>
      <c r="D288" s="338" t="s">
        <v>66</v>
      </c>
      <c r="E288" s="619" t="s">
        <v>884</v>
      </c>
      <c r="F288" s="339" t="s">
        <v>665</v>
      </c>
      <c r="G288" s="606" t="s">
        <v>7</v>
      </c>
      <c r="H288" s="592" t="s">
        <v>624</v>
      </c>
      <c r="I288" s="842">
        <v>1</v>
      </c>
      <c r="J288" s="912">
        <f t="shared" si="21"/>
        <v>756000</v>
      </c>
      <c r="K288" s="942">
        <v>3465000</v>
      </c>
      <c r="L288" s="997">
        <f t="shared" si="19"/>
        <v>4221000</v>
      </c>
      <c r="M288" s="858"/>
    </row>
    <row r="289" spans="1:13" ht="21.75" customHeight="1">
      <c r="A289" s="335">
        <v>277</v>
      </c>
      <c r="B289" s="758" t="s">
        <v>901</v>
      </c>
      <c r="C289" s="592" t="s">
        <v>902</v>
      </c>
      <c r="D289" s="338" t="s">
        <v>903</v>
      </c>
      <c r="E289" s="619" t="s">
        <v>904</v>
      </c>
      <c r="F289" s="339" t="s">
        <v>665</v>
      </c>
      <c r="G289" s="606" t="s">
        <v>566</v>
      </c>
      <c r="H289" s="613" t="s">
        <v>14</v>
      </c>
      <c r="I289" s="842">
        <v>1</v>
      </c>
      <c r="J289" s="912">
        <f t="shared" si="21"/>
        <v>756000</v>
      </c>
      <c r="K289" s="942">
        <v>2871000</v>
      </c>
      <c r="L289" s="997">
        <f t="shared" si="19"/>
        <v>3627000</v>
      </c>
      <c r="M289" s="858"/>
    </row>
    <row r="290" spans="1:13" ht="21.75" customHeight="1">
      <c r="A290" s="335">
        <v>278</v>
      </c>
      <c r="B290" s="758" t="s">
        <v>661</v>
      </c>
      <c r="C290" s="592" t="s">
        <v>662</v>
      </c>
      <c r="D290" s="338" t="s">
        <v>663</v>
      </c>
      <c r="E290" s="619" t="s">
        <v>664</v>
      </c>
      <c r="F290" s="339" t="s">
        <v>665</v>
      </c>
      <c r="G290" s="606" t="s">
        <v>16</v>
      </c>
      <c r="H290" s="592" t="s">
        <v>14</v>
      </c>
      <c r="I290" s="842">
        <v>1</v>
      </c>
      <c r="J290" s="912">
        <f t="shared" si="21"/>
        <v>756000</v>
      </c>
      <c r="K290" s="942">
        <v>3465000</v>
      </c>
      <c r="L290" s="997">
        <f t="shared" si="19"/>
        <v>4221000</v>
      </c>
      <c r="M290" s="858"/>
    </row>
    <row r="291" spans="1:13" ht="21.75" customHeight="1">
      <c r="A291" s="335">
        <v>279</v>
      </c>
      <c r="B291" s="758" t="s">
        <v>911</v>
      </c>
      <c r="C291" s="592" t="s">
        <v>912</v>
      </c>
      <c r="D291" s="338" t="s">
        <v>199</v>
      </c>
      <c r="E291" s="619" t="s">
        <v>913</v>
      </c>
      <c r="F291" s="327" t="s">
        <v>659</v>
      </c>
      <c r="G291" s="606" t="s">
        <v>28</v>
      </c>
      <c r="H291" s="592" t="s">
        <v>9</v>
      </c>
      <c r="I291" s="842">
        <v>1</v>
      </c>
      <c r="J291" s="912">
        <f t="shared" si="21"/>
        <v>756000</v>
      </c>
      <c r="K291" s="942">
        <v>2871000</v>
      </c>
      <c r="L291" s="997">
        <f t="shared" si="19"/>
        <v>3627000</v>
      </c>
      <c r="M291" s="858"/>
    </row>
    <row r="292" spans="1:13" ht="21.75" customHeight="1">
      <c r="A292" s="335">
        <v>280</v>
      </c>
      <c r="B292" s="758" t="s">
        <v>1201</v>
      </c>
      <c r="C292" s="592" t="s">
        <v>1202</v>
      </c>
      <c r="D292" s="338" t="s">
        <v>603</v>
      </c>
      <c r="E292" s="619" t="s">
        <v>1203</v>
      </c>
      <c r="F292" s="339" t="s">
        <v>665</v>
      </c>
      <c r="G292" s="606" t="s">
        <v>7</v>
      </c>
      <c r="H292" s="613" t="s">
        <v>14</v>
      </c>
      <c r="I292" s="842">
        <v>1</v>
      </c>
      <c r="J292" s="912">
        <f t="shared" si="21"/>
        <v>756000</v>
      </c>
      <c r="K292" s="942">
        <v>3465000</v>
      </c>
      <c r="L292" s="997">
        <f t="shared" si="19"/>
        <v>4221000</v>
      </c>
      <c r="M292" s="858"/>
    </row>
    <row r="293" spans="1:13" ht="21.75" customHeight="1">
      <c r="A293" s="335">
        <v>281</v>
      </c>
      <c r="B293" s="758" t="s">
        <v>1204</v>
      </c>
      <c r="C293" s="592" t="s">
        <v>131</v>
      </c>
      <c r="D293" s="338" t="s">
        <v>33</v>
      </c>
      <c r="E293" s="619" t="s">
        <v>1205</v>
      </c>
      <c r="F293" s="339" t="s">
        <v>665</v>
      </c>
      <c r="G293" s="606" t="s">
        <v>28</v>
      </c>
      <c r="H293" s="613" t="s">
        <v>8</v>
      </c>
      <c r="I293" s="842">
        <v>1</v>
      </c>
      <c r="J293" s="912">
        <f t="shared" si="21"/>
        <v>756000</v>
      </c>
      <c r="K293" s="942">
        <v>3465000</v>
      </c>
      <c r="L293" s="997">
        <f t="shared" si="19"/>
        <v>4221000</v>
      </c>
      <c r="M293" s="858"/>
    </row>
    <row r="294" spans="1:13" ht="21.75" customHeight="1">
      <c r="A294" s="335">
        <v>282</v>
      </c>
      <c r="B294" s="758" t="s">
        <v>1112</v>
      </c>
      <c r="C294" s="592" t="s">
        <v>737</v>
      </c>
      <c r="D294" s="338" t="s">
        <v>42</v>
      </c>
      <c r="E294" s="619" t="s">
        <v>1113</v>
      </c>
      <c r="F294" s="327" t="s">
        <v>659</v>
      </c>
      <c r="G294" s="621" t="s">
        <v>7</v>
      </c>
      <c r="H294" s="613" t="s">
        <v>624</v>
      </c>
      <c r="I294" s="842">
        <v>1</v>
      </c>
      <c r="J294" s="912">
        <f t="shared" si="21"/>
        <v>756000</v>
      </c>
      <c r="K294" s="942">
        <v>3465000</v>
      </c>
      <c r="L294" s="997">
        <f t="shared" si="19"/>
        <v>4221000</v>
      </c>
      <c r="M294" s="858"/>
    </row>
    <row r="295" spans="1:13" ht="21.75" customHeight="1">
      <c r="A295" s="335">
        <v>283</v>
      </c>
      <c r="B295" s="960" t="s">
        <v>1132</v>
      </c>
      <c r="C295" s="847" t="s">
        <v>1133</v>
      </c>
      <c r="D295" s="134" t="s">
        <v>46</v>
      </c>
      <c r="E295" s="848" t="s">
        <v>1134</v>
      </c>
      <c r="F295" s="849" t="s">
        <v>1135</v>
      </c>
      <c r="G295" s="850" t="s">
        <v>7</v>
      </c>
      <c r="H295" s="851" t="s">
        <v>8</v>
      </c>
      <c r="I295" s="852">
        <v>1</v>
      </c>
      <c r="J295" s="1029">
        <f t="shared" si="21"/>
        <v>756000</v>
      </c>
      <c r="K295" s="1029">
        <v>2277000</v>
      </c>
      <c r="L295" s="1030">
        <f t="shared" si="19"/>
        <v>3033000</v>
      </c>
      <c r="M295" s="1031"/>
    </row>
    <row r="296" spans="1:13" s="15" customFormat="1" ht="18" customHeight="1">
      <c r="A296" s="1142" t="s">
        <v>1418</v>
      </c>
      <c r="B296" s="1143"/>
      <c r="C296" s="1143"/>
      <c r="D296" s="1143"/>
      <c r="E296" s="1143"/>
      <c r="F296" s="1143"/>
      <c r="G296" s="1143"/>
      <c r="H296" s="1144"/>
      <c r="I296" s="1039"/>
      <c r="J296" s="944">
        <f>SUM(J12:J295)</f>
        <v>247497350.40000007</v>
      </c>
      <c r="K296" s="911">
        <f>SUM(K12:K295)</f>
        <v>1147013054.3999999</v>
      </c>
      <c r="L296" s="911">
        <f>SUM(L12:L295)</f>
        <v>1384731314.3999996</v>
      </c>
      <c r="M296" s="978"/>
    </row>
    <row r="297" spans="1:13" ht="26.25" customHeight="1">
      <c r="B297" s="1141" t="s">
        <v>1427</v>
      </c>
      <c r="C297" s="1141"/>
      <c r="D297" s="1141"/>
      <c r="E297" s="1141"/>
      <c r="F297" s="1141"/>
      <c r="G297" s="1141"/>
      <c r="H297" s="1141"/>
      <c r="I297" s="1141"/>
      <c r="J297" s="1141"/>
      <c r="K297" s="1141"/>
      <c r="L297" s="1141"/>
      <c r="M297" s="1141"/>
    </row>
    <row r="298" spans="1:13" ht="16.5" customHeight="1"/>
    <row r="299" spans="1:13">
      <c r="A299" s="1113" t="s">
        <v>475</v>
      </c>
      <c r="B299" s="1113"/>
      <c r="C299" s="1113"/>
      <c r="D299" s="1113"/>
      <c r="E299" s="1113"/>
      <c r="F299" s="1146" t="s">
        <v>469</v>
      </c>
      <c r="G299" s="1146"/>
      <c r="H299" s="1146"/>
      <c r="I299" s="1146"/>
      <c r="J299" s="1146"/>
      <c r="K299" s="1145" t="s">
        <v>473</v>
      </c>
      <c r="L299" s="1145"/>
      <c r="M299" s="1145"/>
    </row>
    <row r="300" spans="1:13">
      <c r="A300" s="15"/>
      <c r="B300" s="15"/>
      <c r="C300" s="15"/>
      <c r="E300" s="2"/>
      <c r="F300" s="1146" t="s">
        <v>470</v>
      </c>
      <c r="G300" s="1146"/>
      <c r="H300" s="1146"/>
      <c r="I300" s="1146"/>
      <c r="J300" s="1146"/>
      <c r="K300" s="1145" t="s">
        <v>474</v>
      </c>
      <c r="L300" s="1145"/>
      <c r="M300" s="1145"/>
    </row>
    <row r="301" spans="1:13">
      <c r="A301" s="15"/>
      <c r="B301" s="15"/>
      <c r="C301" s="15"/>
      <c r="E301" s="2"/>
      <c r="F301" s="15"/>
      <c r="G301" s="44"/>
      <c r="H301" s="15"/>
      <c r="I301" s="2"/>
      <c r="J301" s="905"/>
      <c r="K301" s="988"/>
      <c r="L301" s="191"/>
      <c r="M301" s="191"/>
    </row>
    <row r="302" spans="1:13">
      <c r="A302" s="15"/>
      <c r="B302" s="15"/>
      <c r="C302" s="15"/>
      <c r="E302" s="2"/>
      <c r="F302" s="15"/>
      <c r="G302" s="44"/>
      <c r="H302" s="15"/>
      <c r="I302" s="2"/>
      <c r="J302" s="905"/>
      <c r="K302" s="988"/>
      <c r="L302" s="191"/>
      <c r="M302" s="191"/>
    </row>
    <row r="303" spans="1:13">
      <c r="A303" s="15"/>
      <c r="B303" s="15"/>
      <c r="C303" s="15"/>
      <c r="E303" s="2"/>
      <c r="F303" s="15"/>
      <c r="G303" s="44"/>
      <c r="H303" s="15"/>
      <c r="I303" s="2"/>
      <c r="J303" s="905"/>
      <c r="K303" s="1147" t="s">
        <v>1443</v>
      </c>
      <c r="L303" s="1147"/>
      <c r="M303" s="1147"/>
    </row>
    <row r="304" spans="1:13">
      <c r="A304" s="15"/>
      <c r="B304" s="15"/>
      <c r="C304" s="15"/>
      <c r="E304" s="2"/>
      <c r="F304" s="15"/>
      <c r="G304" s="44"/>
      <c r="H304" s="15"/>
      <c r="I304" s="2"/>
      <c r="J304" s="905"/>
      <c r="K304" s="988"/>
      <c r="L304" s="191"/>
      <c r="M304" s="191"/>
    </row>
    <row r="305" spans="1:13">
      <c r="A305" s="15"/>
      <c r="B305" s="15"/>
      <c r="C305" s="15"/>
      <c r="E305" s="2"/>
      <c r="F305" s="15"/>
      <c r="G305" s="44"/>
      <c r="H305" s="15"/>
      <c r="I305" s="2"/>
      <c r="J305" s="905"/>
      <c r="K305" s="988"/>
      <c r="L305" s="191"/>
      <c r="M305" s="191"/>
    </row>
    <row r="306" spans="1:13">
      <c r="A306" s="15"/>
      <c r="B306" s="15"/>
      <c r="C306" s="15"/>
      <c r="E306" s="2"/>
      <c r="F306" s="15"/>
      <c r="G306" s="44"/>
      <c r="H306" s="15"/>
      <c r="I306" s="2"/>
      <c r="J306" s="905"/>
      <c r="K306" s="988"/>
      <c r="L306" s="191"/>
      <c r="M306" s="191"/>
    </row>
    <row r="307" spans="1:13">
      <c r="A307" s="15"/>
      <c r="B307" s="15"/>
      <c r="C307" s="15"/>
      <c r="E307" s="2"/>
      <c r="F307" s="15"/>
      <c r="G307" s="44"/>
      <c r="H307" s="15"/>
      <c r="I307" s="2"/>
      <c r="J307" s="905"/>
      <c r="K307" s="988"/>
      <c r="L307" s="191"/>
      <c r="M307" s="191"/>
    </row>
    <row r="308" spans="1:13">
      <c r="A308" s="1113" t="s">
        <v>471</v>
      </c>
      <c r="B308" s="1113"/>
      <c r="C308" s="1113"/>
      <c r="D308" s="1113"/>
      <c r="E308" s="1113"/>
      <c r="F308" s="1113" t="s">
        <v>476</v>
      </c>
      <c r="G308" s="1113"/>
      <c r="H308" s="1113"/>
      <c r="I308" s="1113"/>
      <c r="J308" s="1113"/>
      <c r="K308" s="1145" t="s">
        <v>1430</v>
      </c>
      <c r="L308" s="1145"/>
      <c r="M308" s="1145"/>
    </row>
  </sheetData>
  <sortState ref="A333:Q334">
    <sortCondition ref="D333:D334"/>
  </sortState>
  <mergeCells count="27">
    <mergeCell ref="B297:M297"/>
    <mergeCell ref="A296:H296"/>
    <mergeCell ref="A308:E308"/>
    <mergeCell ref="F308:J308"/>
    <mergeCell ref="K308:M308"/>
    <mergeCell ref="A299:E299"/>
    <mergeCell ref="F299:J299"/>
    <mergeCell ref="K299:M299"/>
    <mergeCell ref="F300:J300"/>
    <mergeCell ref="K300:M300"/>
    <mergeCell ref="K303:M303"/>
    <mergeCell ref="A4:M4"/>
    <mergeCell ref="A5:M5"/>
    <mergeCell ref="A6:M6"/>
    <mergeCell ref="A9:A10"/>
    <mergeCell ref="B9:B10"/>
    <mergeCell ref="C9:C10"/>
    <mergeCell ref="D9:D10"/>
    <mergeCell ref="E9:E10"/>
    <mergeCell ref="L7:M7"/>
    <mergeCell ref="J9:J10"/>
    <mergeCell ref="K9:K10"/>
    <mergeCell ref="L9:L10"/>
    <mergeCell ref="M9:M10"/>
    <mergeCell ref="G9:H10"/>
    <mergeCell ref="F9:F10"/>
    <mergeCell ref="I9:I10"/>
  </mergeCells>
  <pageMargins left="0.34" right="0.19" top="0.43" bottom="0.41" header="0.18" footer="0.16"/>
  <pageSetup paperSize="9" scale="85" orientation="landscape" horizontalDpi="180" verticalDpi="180" r:id="rId1"/>
  <headerFooter>
    <oddHeader>&amp;CPage &amp;P&amp;RBSĐK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AC83"/>
  <sheetViews>
    <sheetView topLeftCell="B1" workbookViewId="0">
      <selection activeCell="N64" sqref="N1:T1048576"/>
    </sheetView>
  </sheetViews>
  <sheetFormatPr defaultRowHeight="15.75"/>
  <cols>
    <col min="1" max="1" width="5.5703125" style="6" customWidth="1"/>
    <col min="2" max="2" width="20.85546875" style="6" customWidth="1"/>
    <col min="3" max="3" width="17" style="6" customWidth="1"/>
    <col min="4" max="4" width="7.85546875" style="6" customWidth="1"/>
    <col min="5" max="5" width="14" style="54" customWidth="1"/>
    <col min="6" max="6" width="10.28515625" style="6" customWidth="1"/>
    <col min="7" max="7" width="10.85546875" style="6" customWidth="1"/>
    <col min="8" max="8" width="16.5703125" style="6" customWidth="1"/>
    <col min="9" max="9" width="9" style="19" customWidth="1"/>
    <col min="10" max="10" width="12" style="19" customWidth="1"/>
    <col min="11" max="11" width="18" style="2" customWidth="1"/>
    <col min="12" max="12" width="18.7109375" style="865" customWidth="1"/>
    <col min="13" max="13" width="8" style="2" customWidth="1"/>
    <col min="14" max="29" width="9.140625" style="2"/>
    <col min="30" max="16384" width="9.140625" style="6"/>
  </cols>
  <sheetData>
    <row r="1" spans="1:13">
      <c r="A1" s="2" t="s">
        <v>32</v>
      </c>
      <c r="B1" s="2"/>
      <c r="C1" s="2"/>
      <c r="D1" s="2"/>
      <c r="E1" s="13"/>
      <c r="F1" s="2"/>
      <c r="G1" s="14"/>
      <c r="H1" s="2"/>
      <c r="I1" s="14"/>
      <c r="J1" s="14"/>
    </row>
    <row r="2" spans="1:13" ht="14.25" customHeight="1">
      <c r="A2" s="15" t="s">
        <v>378</v>
      </c>
      <c r="B2" s="15"/>
      <c r="C2" s="15"/>
      <c r="D2" s="15"/>
      <c r="E2" s="13"/>
      <c r="F2" s="2"/>
      <c r="G2" s="14"/>
      <c r="H2" s="2"/>
      <c r="I2" s="14"/>
      <c r="J2" s="14"/>
    </row>
    <row r="3" spans="1:13" ht="18" customHeight="1">
      <c r="A3" s="1118" t="s">
        <v>1436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</row>
    <row r="4" spans="1:13">
      <c r="A4" s="1159" t="s">
        <v>479</v>
      </c>
      <c r="B4" s="1159"/>
      <c r="C4" s="1159"/>
      <c r="D4" s="1159"/>
      <c r="E4" s="1159"/>
      <c r="F4" s="1159"/>
      <c r="G4" s="1159"/>
      <c r="H4" s="1159"/>
      <c r="I4" s="1159"/>
      <c r="J4" s="1159"/>
      <c r="K4" s="1159"/>
      <c r="L4" s="1159"/>
      <c r="M4" s="1159"/>
    </row>
    <row r="5" spans="1:13">
      <c r="A5" s="1119" t="s">
        <v>1444</v>
      </c>
      <c r="B5" s="1119"/>
      <c r="C5" s="1119"/>
      <c r="D5" s="1119"/>
      <c r="E5" s="1119"/>
      <c r="F5" s="1119"/>
      <c r="G5" s="1119"/>
      <c r="H5" s="1119"/>
      <c r="I5" s="1119"/>
      <c r="J5" s="1119"/>
      <c r="K5" s="1119"/>
      <c r="L5" s="1119"/>
      <c r="M5" s="1119"/>
    </row>
    <row r="6" spans="1:13">
      <c r="A6" s="863"/>
      <c r="B6" s="863"/>
      <c r="C6" s="863"/>
      <c r="D6" s="863"/>
      <c r="E6" s="52"/>
      <c r="F6" s="863"/>
      <c r="G6" s="863"/>
      <c r="H6" s="863"/>
      <c r="I6" s="863"/>
      <c r="J6" s="863"/>
      <c r="L6" s="1032" t="s">
        <v>1417</v>
      </c>
    </row>
    <row r="7" spans="1:13" ht="10.5" customHeight="1">
      <c r="A7" s="863"/>
      <c r="B7" s="863"/>
      <c r="C7" s="863"/>
      <c r="D7" s="863"/>
      <c r="E7" s="52"/>
      <c r="F7" s="863"/>
      <c r="G7" s="863"/>
      <c r="H7" s="863"/>
      <c r="I7" s="863"/>
      <c r="J7" s="863"/>
    </row>
    <row r="8" spans="1:13" ht="18" customHeight="1">
      <c r="A8" s="1155" t="s">
        <v>0</v>
      </c>
      <c r="B8" s="1160" t="s">
        <v>430</v>
      </c>
      <c r="C8" s="1161" t="s">
        <v>2</v>
      </c>
      <c r="D8" s="1163" t="s">
        <v>3</v>
      </c>
      <c r="E8" s="1165" t="s">
        <v>4</v>
      </c>
      <c r="F8" s="1149" t="s">
        <v>5</v>
      </c>
      <c r="G8" s="1155" t="s">
        <v>6</v>
      </c>
      <c r="H8" s="1156"/>
      <c r="I8" s="1153" t="s">
        <v>352</v>
      </c>
      <c r="J8" s="1131" t="s">
        <v>1406</v>
      </c>
      <c r="K8" s="1168" t="s">
        <v>1407</v>
      </c>
      <c r="L8" s="1170" t="s">
        <v>1408</v>
      </c>
      <c r="M8" s="1167" t="s">
        <v>30</v>
      </c>
    </row>
    <row r="9" spans="1:13" ht="33" customHeight="1">
      <c r="A9" s="1157"/>
      <c r="B9" s="1150"/>
      <c r="C9" s="1162"/>
      <c r="D9" s="1164"/>
      <c r="E9" s="1166"/>
      <c r="F9" s="1150"/>
      <c r="G9" s="1157"/>
      <c r="H9" s="1158"/>
      <c r="I9" s="1154"/>
      <c r="J9" s="1132"/>
      <c r="K9" s="1169"/>
      <c r="L9" s="1171"/>
      <c r="M9" s="1136"/>
    </row>
    <row r="10" spans="1:13" ht="21" customHeight="1">
      <c r="A10" s="137" t="s">
        <v>339</v>
      </c>
      <c r="B10" s="138" t="s">
        <v>343</v>
      </c>
      <c r="C10" s="139"/>
      <c r="D10" s="139"/>
      <c r="E10" s="140"/>
      <c r="F10" s="139"/>
      <c r="G10" s="139"/>
      <c r="H10" s="139"/>
      <c r="I10" s="139"/>
      <c r="J10" s="625"/>
      <c r="L10" s="867"/>
      <c r="M10" s="866"/>
    </row>
    <row r="11" spans="1:13" s="2" customFormat="1" ht="21" customHeight="1">
      <c r="A11" s="136">
        <v>1</v>
      </c>
      <c r="B11" s="61" t="s">
        <v>438</v>
      </c>
      <c r="C11" s="3" t="s">
        <v>269</v>
      </c>
      <c r="D11" s="16" t="s">
        <v>50</v>
      </c>
      <c r="E11" s="22" t="s">
        <v>270</v>
      </c>
      <c r="F11" s="5" t="s">
        <v>1409</v>
      </c>
      <c r="G11" s="17" t="s">
        <v>34</v>
      </c>
      <c r="H11" s="4" t="s">
        <v>61</v>
      </c>
      <c r="I11" s="211">
        <v>1</v>
      </c>
      <c r="J11" s="934">
        <f>4108392/5</f>
        <v>821678.4</v>
      </c>
      <c r="K11" s="934">
        <v>5529427.2000000002</v>
      </c>
      <c r="L11" s="935">
        <f>J11+K11</f>
        <v>6351105.6000000006</v>
      </c>
      <c r="M11" s="837"/>
    </row>
    <row r="12" spans="1:13" s="2" customFormat="1" ht="21" customHeight="1">
      <c r="A12" s="136">
        <v>2</v>
      </c>
      <c r="B12" s="61" t="s">
        <v>439</v>
      </c>
      <c r="C12" s="3" t="s">
        <v>271</v>
      </c>
      <c r="D12" s="16" t="s">
        <v>136</v>
      </c>
      <c r="E12" s="22" t="s">
        <v>272</v>
      </c>
      <c r="F12" s="5" t="s">
        <v>1409</v>
      </c>
      <c r="G12" s="17" t="s">
        <v>34</v>
      </c>
      <c r="H12" s="4" t="s">
        <v>273</v>
      </c>
      <c r="I12" s="211">
        <v>1</v>
      </c>
      <c r="J12" s="936">
        <f>4108392/5</f>
        <v>821678.4</v>
      </c>
      <c r="K12" s="936">
        <v>6044227.2000000002</v>
      </c>
      <c r="L12" s="868">
        <f>J12+K12</f>
        <v>6865905.6000000006</v>
      </c>
      <c r="M12" s="837"/>
    </row>
    <row r="13" spans="1:13" s="2" customFormat="1" ht="21" customHeight="1">
      <c r="A13" s="48">
        <v>3</v>
      </c>
      <c r="B13" s="61" t="s">
        <v>440</v>
      </c>
      <c r="C13" s="3" t="s">
        <v>12</v>
      </c>
      <c r="D13" s="16" t="s">
        <v>134</v>
      </c>
      <c r="E13" s="22" t="s">
        <v>274</v>
      </c>
      <c r="F13" s="5" t="s">
        <v>1409</v>
      </c>
      <c r="G13" s="17" t="s">
        <v>19</v>
      </c>
      <c r="H13" s="4" t="s">
        <v>273</v>
      </c>
      <c r="I13" s="211">
        <v>1</v>
      </c>
      <c r="J13" s="936">
        <f>4108392/5</f>
        <v>821678.4</v>
      </c>
      <c r="K13" s="936">
        <v>5529427.2000000002</v>
      </c>
      <c r="L13" s="868">
        <f t="shared" ref="L13:L25" si="0">J13+K13</f>
        <v>6351105.6000000006</v>
      </c>
      <c r="M13" s="837"/>
    </row>
    <row r="14" spans="1:13" s="2" customFormat="1" ht="21" customHeight="1">
      <c r="A14" s="136">
        <v>4</v>
      </c>
      <c r="B14" s="61" t="s">
        <v>441</v>
      </c>
      <c r="C14" s="3" t="s">
        <v>275</v>
      </c>
      <c r="D14" s="16" t="s">
        <v>35</v>
      </c>
      <c r="E14" s="22" t="s">
        <v>200</v>
      </c>
      <c r="F14" s="5" t="s">
        <v>1409</v>
      </c>
      <c r="G14" s="17" t="s">
        <v>19</v>
      </c>
      <c r="H14" s="4" t="s">
        <v>267</v>
      </c>
      <c r="I14" s="211">
        <v>1</v>
      </c>
      <c r="J14" s="936">
        <f>4108392/5</f>
        <v>821678.4</v>
      </c>
      <c r="K14" s="936">
        <v>5529427.2000000002</v>
      </c>
      <c r="L14" s="868">
        <f t="shared" si="0"/>
        <v>6351105.6000000006</v>
      </c>
      <c r="M14" s="837"/>
    </row>
    <row r="15" spans="1:13" s="2" customFormat="1" ht="21" customHeight="1">
      <c r="A15" s="48">
        <v>5</v>
      </c>
      <c r="B15" s="61" t="s">
        <v>442</v>
      </c>
      <c r="C15" s="3" t="s">
        <v>278</v>
      </c>
      <c r="D15" s="16" t="s">
        <v>136</v>
      </c>
      <c r="E15" s="22" t="s">
        <v>279</v>
      </c>
      <c r="F15" s="5" t="s">
        <v>1410</v>
      </c>
      <c r="G15" s="17" t="s">
        <v>19</v>
      </c>
      <c r="H15" s="49" t="s">
        <v>268</v>
      </c>
      <c r="I15" s="211">
        <v>1</v>
      </c>
      <c r="J15" s="936">
        <f>4835016/5</f>
        <v>967003.2</v>
      </c>
      <c r="K15" s="936">
        <v>5409835.2000000002</v>
      </c>
      <c r="L15" s="868">
        <f t="shared" si="0"/>
        <v>6376838.4000000004</v>
      </c>
      <c r="M15" s="837"/>
    </row>
    <row r="16" spans="1:13" s="2" customFormat="1" ht="21" customHeight="1">
      <c r="A16" s="136">
        <v>6</v>
      </c>
      <c r="B16" s="61" t="s">
        <v>443</v>
      </c>
      <c r="C16" s="3" t="s">
        <v>21</v>
      </c>
      <c r="D16" s="16" t="s">
        <v>138</v>
      </c>
      <c r="E16" s="22" t="s">
        <v>280</v>
      </c>
      <c r="F16" s="5" t="s">
        <v>1410</v>
      </c>
      <c r="G16" s="17" t="s">
        <v>19</v>
      </c>
      <c r="H16" s="49" t="s">
        <v>20</v>
      </c>
      <c r="I16" s="211">
        <v>1</v>
      </c>
      <c r="J16" s="936">
        <f>4835016/5</f>
        <v>967003.2</v>
      </c>
      <c r="K16" s="936">
        <v>5409835.2000000002</v>
      </c>
      <c r="L16" s="868">
        <f t="shared" si="0"/>
        <v>6376838.4000000004</v>
      </c>
      <c r="M16" s="837"/>
    </row>
    <row r="17" spans="1:29" s="2" customFormat="1" ht="21" customHeight="1">
      <c r="A17" s="48">
        <v>7</v>
      </c>
      <c r="B17" s="61" t="s">
        <v>444</v>
      </c>
      <c r="C17" s="3" t="s">
        <v>266</v>
      </c>
      <c r="D17" s="16" t="s">
        <v>281</v>
      </c>
      <c r="E17" s="50" t="s">
        <v>282</v>
      </c>
      <c r="F17" s="5" t="s">
        <v>1410</v>
      </c>
      <c r="G17" s="17" t="s">
        <v>19</v>
      </c>
      <c r="H17" s="49" t="s">
        <v>54</v>
      </c>
      <c r="I17" s="211">
        <v>1</v>
      </c>
      <c r="J17" s="936">
        <f>4835016/5</f>
        <v>967003.2</v>
      </c>
      <c r="K17" s="936">
        <v>5409835.2000000002</v>
      </c>
      <c r="L17" s="868">
        <f t="shared" si="0"/>
        <v>6376838.4000000004</v>
      </c>
      <c r="M17" s="837"/>
    </row>
    <row r="18" spans="1:29" s="2" customFormat="1" ht="21" customHeight="1">
      <c r="A18" s="136">
        <v>8</v>
      </c>
      <c r="B18" s="61" t="s">
        <v>445</v>
      </c>
      <c r="C18" s="3" t="s">
        <v>43</v>
      </c>
      <c r="D18" s="16" t="s">
        <v>58</v>
      </c>
      <c r="E18" s="22" t="s">
        <v>283</v>
      </c>
      <c r="F18" s="5" t="s">
        <v>1410</v>
      </c>
      <c r="G18" s="17" t="s">
        <v>19</v>
      </c>
      <c r="H18" s="49" t="s">
        <v>284</v>
      </c>
      <c r="I18" s="211">
        <v>1</v>
      </c>
      <c r="J18" s="936">
        <f>4835016/5</f>
        <v>967003.2</v>
      </c>
      <c r="K18" s="936">
        <v>5409835.2000000002</v>
      </c>
      <c r="L18" s="868">
        <f t="shared" si="0"/>
        <v>6376838.4000000004</v>
      </c>
      <c r="M18" s="837"/>
    </row>
    <row r="19" spans="1:29" s="2" customFormat="1" ht="21" customHeight="1">
      <c r="A19" s="48">
        <v>9</v>
      </c>
      <c r="B19" s="61" t="s">
        <v>446</v>
      </c>
      <c r="C19" s="3" t="s">
        <v>285</v>
      </c>
      <c r="D19" s="16" t="s">
        <v>150</v>
      </c>
      <c r="E19" s="50" t="s">
        <v>286</v>
      </c>
      <c r="F19" s="5" t="s">
        <v>1411</v>
      </c>
      <c r="G19" s="17" t="s">
        <v>19</v>
      </c>
      <c r="H19" s="896" t="s">
        <v>341</v>
      </c>
      <c r="I19" s="211">
        <v>0.5</v>
      </c>
      <c r="J19" s="936">
        <f>4835016/5</f>
        <v>967003.2</v>
      </c>
      <c r="K19" s="936">
        <v>5409835.2000000002</v>
      </c>
      <c r="L19" s="868">
        <f>(J19+K19)/2</f>
        <v>3188419.2</v>
      </c>
      <c r="M19" s="837"/>
    </row>
    <row r="20" spans="1:29" s="2" customFormat="1" ht="21" customHeight="1">
      <c r="A20" s="136">
        <v>10</v>
      </c>
      <c r="B20" s="61" t="s">
        <v>447</v>
      </c>
      <c r="C20" s="42" t="s">
        <v>287</v>
      </c>
      <c r="D20" s="51" t="s">
        <v>50</v>
      </c>
      <c r="E20" s="55" t="s">
        <v>288</v>
      </c>
      <c r="F20" s="56" t="s">
        <v>1412</v>
      </c>
      <c r="G20" s="57" t="s">
        <v>19</v>
      </c>
      <c r="H20" s="58" t="s">
        <v>289</v>
      </c>
      <c r="I20" s="211">
        <v>1</v>
      </c>
      <c r="J20" s="936">
        <f>3686688/5</f>
        <v>737337.6</v>
      </c>
      <c r="K20" s="936">
        <v>3762000</v>
      </c>
      <c r="L20" s="868">
        <f t="shared" si="0"/>
        <v>4499337.5999999996</v>
      </c>
      <c r="M20" s="837"/>
    </row>
    <row r="21" spans="1:29" s="2" customFormat="1" ht="21" customHeight="1">
      <c r="A21" s="48">
        <v>11</v>
      </c>
      <c r="B21" s="61" t="s">
        <v>448</v>
      </c>
      <c r="C21" s="42" t="s">
        <v>290</v>
      </c>
      <c r="D21" s="51" t="s">
        <v>67</v>
      </c>
      <c r="E21" s="59" t="s">
        <v>449</v>
      </c>
      <c r="F21" s="56" t="s">
        <v>1412</v>
      </c>
      <c r="G21" s="60" t="s">
        <v>19</v>
      </c>
      <c r="H21" s="61" t="s">
        <v>450</v>
      </c>
      <c r="I21" s="211">
        <v>1</v>
      </c>
      <c r="J21" s="936">
        <f>4226688/5</f>
        <v>845337.59999999998</v>
      </c>
      <c r="K21" s="936">
        <v>4356000</v>
      </c>
      <c r="L21" s="868">
        <f t="shared" si="0"/>
        <v>5201337.5999999996</v>
      </c>
      <c r="M21" s="837"/>
    </row>
    <row r="22" spans="1:29" s="2" customFormat="1" ht="21" customHeight="1">
      <c r="A22" s="136">
        <v>12</v>
      </c>
      <c r="B22" s="61" t="s">
        <v>431</v>
      </c>
      <c r="C22" s="62" t="s">
        <v>388</v>
      </c>
      <c r="D22" s="622" t="s">
        <v>199</v>
      </c>
      <c r="E22" s="63" t="s">
        <v>432</v>
      </c>
      <c r="F22" s="60" t="s">
        <v>1413</v>
      </c>
      <c r="G22" s="60" t="s">
        <v>19</v>
      </c>
      <c r="H22" s="61" t="s">
        <v>61</v>
      </c>
      <c r="I22" s="211">
        <v>1</v>
      </c>
      <c r="J22" s="936">
        <f>3780000/5</f>
        <v>756000</v>
      </c>
      <c r="K22" s="936">
        <v>4059000</v>
      </c>
      <c r="L22" s="868">
        <f t="shared" si="0"/>
        <v>4815000</v>
      </c>
      <c r="M22" s="837"/>
    </row>
    <row r="23" spans="1:29" s="2" customFormat="1" ht="21" customHeight="1">
      <c r="A23" s="48">
        <v>13</v>
      </c>
      <c r="B23" s="61" t="s">
        <v>433</v>
      </c>
      <c r="C23" s="62" t="s">
        <v>389</v>
      </c>
      <c r="D23" s="622" t="s">
        <v>42</v>
      </c>
      <c r="E23" s="63" t="s">
        <v>421</v>
      </c>
      <c r="F23" s="60" t="s">
        <v>1413</v>
      </c>
      <c r="G23" s="60" t="s">
        <v>19</v>
      </c>
      <c r="H23" s="897" t="s">
        <v>342</v>
      </c>
      <c r="I23" s="211">
        <v>0.5</v>
      </c>
      <c r="J23" s="936">
        <f>3780000/5</f>
        <v>756000</v>
      </c>
      <c r="K23" s="936">
        <v>4059000</v>
      </c>
      <c r="L23" s="868">
        <f>(J23+K23)/2</f>
        <v>2407500</v>
      </c>
      <c r="M23" s="837"/>
    </row>
    <row r="24" spans="1:29" s="2" customFormat="1" ht="21" customHeight="1">
      <c r="A24" s="136">
        <v>14</v>
      </c>
      <c r="B24" s="61" t="s">
        <v>434</v>
      </c>
      <c r="C24" s="62" t="s">
        <v>386</v>
      </c>
      <c r="D24" s="622" t="s">
        <v>46</v>
      </c>
      <c r="E24" s="63" t="s">
        <v>435</v>
      </c>
      <c r="F24" s="60" t="s">
        <v>1413</v>
      </c>
      <c r="G24" s="60" t="s">
        <v>16</v>
      </c>
      <c r="H24" s="897" t="s">
        <v>341</v>
      </c>
      <c r="I24" s="211">
        <v>0.5</v>
      </c>
      <c r="J24" s="936">
        <f>3780000/5</f>
        <v>756000</v>
      </c>
      <c r="K24" s="936">
        <v>4653000</v>
      </c>
      <c r="L24" s="868">
        <f>(J24+K24)/2</f>
        <v>2704500</v>
      </c>
      <c r="M24" s="837"/>
    </row>
    <row r="25" spans="1:29" s="2" customFormat="1" ht="21" customHeight="1">
      <c r="A25" s="48">
        <v>15</v>
      </c>
      <c r="B25" s="61" t="s">
        <v>436</v>
      </c>
      <c r="C25" s="62" t="s">
        <v>387</v>
      </c>
      <c r="D25" s="622" t="s">
        <v>255</v>
      </c>
      <c r="E25" s="63" t="s">
        <v>437</v>
      </c>
      <c r="F25" s="60" t="s">
        <v>1414</v>
      </c>
      <c r="G25" s="60" t="s">
        <v>19</v>
      </c>
      <c r="H25" s="61" t="s">
        <v>36</v>
      </c>
      <c r="I25" s="211">
        <v>1</v>
      </c>
      <c r="J25" s="936">
        <f>3780000/5</f>
        <v>756000</v>
      </c>
      <c r="K25" s="936">
        <v>4653000</v>
      </c>
      <c r="L25" s="868">
        <f t="shared" si="0"/>
        <v>5409000</v>
      </c>
      <c r="M25" s="837"/>
    </row>
    <row r="26" spans="1:29" s="2" customFormat="1" ht="21" customHeight="1">
      <c r="A26" s="21" t="s">
        <v>340</v>
      </c>
      <c r="B26" s="141" t="s">
        <v>337</v>
      </c>
      <c r="C26" s="142"/>
      <c r="D26" s="142"/>
      <c r="E26" s="222"/>
      <c r="F26" s="20"/>
      <c r="G26" s="1151"/>
      <c r="H26" s="1152"/>
      <c r="I26" s="212"/>
      <c r="J26" s="937"/>
      <c r="K26" s="938"/>
      <c r="L26" s="868"/>
      <c r="M26" s="837"/>
    </row>
    <row r="27" spans="1:29" s="204" customFormat="1" ht="21" customHeight="1">
      <c r="A27" s="762">
        <v>16</v>
      </c>
      <c r="B27" s="338" t="s">
        <v>953</v>
      </c>
      <c r="C27" s="595" t="s">
        <v>954</v>
      </c>
      <c r="D27" s="332" t="s">
        <v>955</v>
      </c>
      <c r="E27" s="626" t="s">
        <v>956</v>
      </c>
      <c r="F27" s="5" t="s">
        <v>1409</v>
      </c>
      <c r="G27" s="330" t="s">
        <v>7</v>
      </c>
      <c r="H27" s="594" t="s">
        <v>8</v>
      </c>
      <c r="I27" s="593">
        <v>1</v>
      </c>
      <c r="J27" s="936">
        <f t="shared" ref="J27:J33" si="1">4108392/5</f>
        <v>821678.4</v>
      </c>
      <c r="K27" s="936">
        <v>5529427.2000000002</v>
      </c>
      <c r="L27" s="868">
        <f>J27+K27</f>
        <v>6351105.6000000006</v>
      </c>
      <c r="M27" s="83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s="2" customFormat="1" ht="21" customHeight="1">
      <c r="A28" s="245">
        <v>17</v>
      </c>
      <c r="B28" s="613" t="s">
        <v>957</v>
      </c>
      <c r="C28" s="595" t="s">
        <v>958</v>
      </c>
      <c r="D28" s="332" t="s">
        <v>57</v>
      </c>
      <c r="E28" s="589" t="s">
        <v>959</v>
      </c>
      <c r="F28" s="5" t="s">
        <v>1409</v>
      </c>
      <c r="G28" s="330" t="s">
        <v>7</v>
      </c>
      <c r="H28" s="587" t="s">
        <v>8</v>
      </c>
      <c r="I28" s="598">
        <v>1</v>
      </c>
      <c r="J28" s="936">
        <f t="shared" si="1"/>
        <v>821678.4</v>
      </c>
      <c r="K28" s="936">
        <v>5529427.2000000002</v>
      </c>
      <c r="L28" s="868">
        <f t="shared" ref="L28:L71" si="2">J28+K28</f>
        <v>6351105.6000000006</v>
      </c>
      <c r="M28" s="837"/>
    </row>
    <row r="29" spans="1:29" s="2" customFormat="1" ht="21" customHeight="1">
      <c r="A29" s="762">
        <v>18</v>
      </c>
      <c r="B29" s="614" t="s">
        <v>960</v>
      </c>
      <c r="C29" s="588" t="s">
        <v>961</v>
      </c>
      <c r="D29" s="332" t="s">
        <v>56</v>
      </c>
      <c r="E29" s="589" t="s">
        <v>962</v>
      </c>
      <c r="F29" s="5" t="s">
        <v>1409</v>
      </c>
      <c r="G29" s="330" t="s">
        <v>7</v>
      </c>
      <c r="H29" s="587" t="s">
        <v>14</v>
      </c>
      <c r="I29" s="598">
        <v>1</v>
      </c>
      <c r="J29" s="936">
        <f t="shared" si="1"/>
        <v>821678.4</v>
      </c>
      <c r="K29" s="936">
        <v>5529427.2000000002</v>
      </c>
      <c r="L29" s="868">
        <f t="shared" si="2"/>
        <v>6351105.6000000006</v>
      </c>
      <c r="M29" s="837"/>
    </row>
    <row r="30" spans="1:29" s="204" customFormat="1" ht="21" customHeight="1">
      <c r="A30" s="245">
        <v>19</v>
      </c>
      <c r="B30" s="338" t="s">
        <v>1121</v>
      </c>
      <c r="C30" s="588" t="s">
        <v>52</v>
      </c>
      <c r="D30" s="332" t="s">
        <v>46</v>
      </c>
      <c r="E30" s="589" t="s">
        <v>1122</v>
      </c>
      <c r="F30" s="5" t="s">
        <v>1409</v>
      </c>
      <c r="G30" s="330" t="s">
        <v>7</v>
      </c>
      <c r="H30" s="613" t="s">
        <v>11</v>
      </c>
      <c r="I30" s="593">
        <v>1</v>
      </c>
      <c r="J30" s="936">
        <f t="shared" si="1"/>
        <v>821678.4</v>
      </c>
      <c r="K30" s="936">
        <v>5529427.2000000002</v>
      </c>
      <c r="L30" s="868">
        <f t="shared" si="2"/>
        <v>6351105.6000000006</v>
      </c>
      <c r="M30" s="837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s="2" customFormat="1" ht="21" customHeight="1">
      <c r="A31" s="762">
        <v>20</v>
      </c>
      <c r="B31" s="613" t="s">
        <v>488</v>
      </c>
      <c r="C31" s="595" t="s">
        <v>489</v>
      </c>
      <c r="D31" s="332" t="s">
        <v>26</v>
      </c>
      <c r="E31" s="626" t="s">
        <v>490</v>
      </c>
      <c r="F31" s="5" t="s">
        <v>1409</v>
      </c>
      <c r="G31" s="330" t="s">
        <v>491</v>
      </c>
      <c r="H31" s="587" t="s">
        <v>8</v>
      </c>
      <c r="I31" s="598">
        <v>1</v>
      </c>
      <c r="J31" s="936">
        <f t="shared" si="1"/>
        <v>821678.4</v>
      </c>
      <c r="K31" s="936">
        <v>5529427.2000000002</v>
      </c>
      <c r="L31" s="868">
        <f t="shared" si="2"/>
        <v>6351105.6000000006</v>
      </c>
      <c r="M31" s="837"/>
    </row>
    <row r="32" spans="1:29" s="2" customFormat="1" ht="21" customHeight="1">
      <c r="A32" s="245">
        <v>21</v>
      </c>
      <c r="B32" s="614" t="s">
        <v>952</v>
      </c>
      <c r="C32" s="588" t="s">
        <v>52</v>
      </c>
      <c r="D32" s="332" t="s">
        <v>506</v>
      </c>
      <c r="E32" s="589" t="s">
        <v>272</v>
      </c>
      <c r="F32" s="5" t="s">
        <v>1409</v>
      </c>
      <c r="G32" s="330" t="s">
        <v>7</v>
      </c>
      <c r="H32" s="594" t="s">
        <v>8</v>
      </c>
      <c r="I32" s="593">
        <v>1</v>
      </c>
      <c r="J32" s="936">
        <f t="shared" si="1"/>
        <v>821678.4</v>
      </c>
      <c r="K32" s="936">
        <v>5529427.2000000002</v>
      </c>
      <c r="L32" s="868">
        <f t="shared" si="2"/>
        <v>6351105.6000000006</v>
      </c>
      <c r="M32" s="837"/>
    </row>
    <row r="33" spans="1:29" s="2" customFormat="1" ht="21" customHeight="1">
      <c r="A33" s="762">
        <v>22</v>
      </c>
      <c r="B33" s="613" t="s">
        <v>492</v>
      </c>
      <c r="C33" s="595" t="s">
        <v>276</v>
      </c>
      <c r="D33" s="332" t="s">
        <v>493</v>
      </c>
      <c r="E33" s="626" t="s">
        <v>494</v>
      </c>
      <c r="F33" s="5" t="s">
        <v>1409</v>
      </c>
      <c r="G33" s="330" t="s">
        <v>28</v>
      </c>
      <c r="H33" s="587" t="s">
        <v>8</v>
      </c>
      <c r="I33" s="598">
        <v>1</v>
      </c>
      <c r="J33" s="936">
        <f t="shared" si="1"/>
        <v>821678.4</v>
      </c>
      <c r="K33" s="936">
        <v>5529427.2000000002</v>
      </c>
      <c r="L33" s="868">
        <f t="shared" si="2"/>
        <v>6351105.6000000006</v>
      </c>
      <c r="M33" s="837"/>
    </row>
    <row r="34" spans="1:29" s="2" customFormat="1" ht="21" customHeight="1">
      <c r="A34" s="245">
        <v>23</v>
      </c>
      <c r="B34" s="837" t="s">
        <v>965</v>
      </c>
      <c r="C34" s="827" t="s">
        <v>966</v>
      </c>
      <c r="D34" s="824" t="s">
        <v>225</v>
      </c>
      <c r="E34" s="859" t="s">
        <v>967</v>
      </c>
      <c r="F34" s="825" t="s">
        <v>1415</v>
      </c>
      <c r="G34" s="826" t="s">
        <v>16</v>
      </c>
      <c r="H34" s="860" t="s">
        <v>8</v>
      </c>
      <c r="I34" s="823">
        <v>1</v>
      </c>
      <c r="J34" s="936">
        <f t="shared" ref="J34:J39" si="3">4108392/5</f>
        <v>821678.4</v>
      </c>
      <c r="K34" s="936">
        <v>5529427.2000000002</v>
      </c>
      <c r="L34" s="868">
        <f t="shared" si="2"/>
        <v>6351105.6000000006</v>
      </c>
      <c r="M34" s="837"/>
    </row>
    <row r="35" spans="1:29" s="2" customFormat="1" ht="21" customHeight="1">
      <c r="A35" s="762">
        <v>24</v>
      </c>
      <c r="B35" s="614" t="s">
        <v>970</v>
      </c>
      <c r="C35" s="588" t="s">
        <v>971</v>
      </c>
      <c r="D35" s="332" t="s">
        <v>972</v>
      </c>
      <c r="E35" s="589" t="s">
        <v>973</v>
      </c>
      <c r="F35" s="825" t="s">
        <v>1415</v>
      </c>
      <c r="G35" s="330" t="s">
        <v>7</v>
      </c>
      <c r="H35" s="587" t="s">
        <v>8</v>
      </c>
      <c r="I35" s="598">
        <v>1</v>
      </c>
      <c r="J35" s="936">
        <f t="shared" si="3"/>
        <v>821678.4</v>
      </c>
      <c r="K35" s="936">
        <v>5529427.2000000002</v>
      </c>
      <c r="L35" s="868">
        <f t="shared" si="2"/>
        <v>6351105.6000000006</v>
      </c>
      <c r="M35" s="837"/>
    </row>
    <row r="36" spans="1:29" s="2" customFormat="1" ht="21" customHeight="1">
      <c r="A36" s="245">
        <v>25</v>
      </c>
      <c r="B36" s="627" t="s">
        <v>1399</v>
      </c>
      <c r="C36" s="588" t="s">
        <v>1400</v>
      </c>
      <c r="D36" s="332" t="s">
        <v>255</v>
      </c>
      <c r="E36" s="626" t="s">
        <v>1401</v>
      </c>
      <c r="F36" s="825" t="s">
        <v>1415</v>
      </c>
      <c r="G36" s="330" t="s">
        <v>16</v>
      </c>
      <c r="H36" s="614" t="s">
        <v>14</v>
      </c>
      <c r="I36" s="598">
        <v>1</v>
      </c>
      <c r="J36" s="936">
        <f t="shared" si="3"/>
        <v>821678.4</v>
      </c>
      <c r="K36" s="936">
        <v>5529427.2000000002</v>
      </c>
      <c r="L36" s="868">
        <f t="shared" si="2"/>
        <v>6351105.6000000006</v>
      </c>
      <c r="M36" s="837"/>
    </row>
    <row r="37" spans="1:29" s="2" customFormat="1" ht="21" customHeight="1">
      <c r="A37" s="762">
        <v>26</v>
      </c>
      <c r="B37" s="614" t="s">
        <v>963</v>
      </c>
      <c r="C37" s="588" t="s">
        <v>964</v>
      </c>
      <c r="D37" s="332" t="s">
        <v>674</v>
      </c>
      <c r="E37" s="589" t="s">
        <v>735</v>
      </c>
      <c r="F37" s="825" t="s">
        <v>1415</v>
      </c>
      <c r="G37" s="330" t="s">
        <v>28</v>
      </c>
      <c r="H37" s="587" t="s">
        <v>8</v>
      </c>
      <c r="I37" s="598">
        <v>1</v>
      </c>
      <c r="J37" s="936">
        <f t="shared" si="3"/>
        <v>821678.4</v>
      </c>
      <c r="K37" s="936">
        <v>5529427.2000000002</v>
      </c>
      <c r="L37" s="868">
        <f t="shared" si="2"/>
        <v>6351105.6000000006</v>
      </c>
      <c r="M37" s="837"/>
    </row>
    <row r="38" spans="1:29" s="2" customFormat="1" ht="21" customHeight="1">
      <c r="A38" s="245">
        <v>27</v>
      </c>
      <c r="B38" s="614" t="s">
        <v>1066</v>
      </c>
      <c r="C38" s="588" t="s">
        <v>1067</v>
      </c>
      <c r="D38" s="332" t="s">
        <v>83</v>
      </c>
      <c r="E38" s="589" t="s">
        <v>1068</v>
      </c>
      <c r="F38" s="825" t="s">
        <v>1415</v>
      </c>
      <c r="G38" s="330" t="s">
        <v>7</v>
      </c>
      <c r="H38" s="614" t="s">
        <v>9</v>
      </c>
      <c r="I38" s="598">
        <v>1</v>
      </c>
      <c r="J38" s="936">
        <f t="shared" si="3"/>
        <v>821678.4</v>
      </c>
      <c r="K38" s="936">
        <v>5529427.2000000002</v>
      </c>
      <c r="L38" s="868">
        <f t="shared" si="2"/>
        <v>6351105.6000000006</v>
      </c>
      <c r="M38" s="837"/>
    </row>
    <row r="39" spans="1:29" s="2" customFormat="1" ht="21" customHeight="1">
      <c r="A39" s="762">
        <v>28</v>
      </c>
      <c r="B39" s="614" t="s">
        <v>968</v>
      </c>
      <c r="C39" s="588" t="s">
        <v>724</v>
      </c>
      <c r="D39" s="332" t="s">
        <v>55</v>
      </c>
      <c r="E39" s="589" t="s">
        <v>969</v>
      </c>
      <c r="F39" s="825" t="s">
        <v>1415</v>
      </c>
      <c r="G39" s="330" t="s">
        <v>7</v>
      </c>
      <c r="H39" s="614" t="s">
        <v>9</v>
      </c>
      <c r="I39" s="598">
        <v>1</v>
      </c>
      <c r="J39" s="936">
        <f t="shared" si="3"/>
        <v>821678.4</v>
      </c>
      <c r="K39" s="936">
        <v>5529427.2000000002</v>
      </c>
      <c r="L39" s="868">
        <f t="shared" si="2"/>
        <v>6351105.6000000006</v>
      </c>
      <c r="M39" s="837"/>
    </row>
    <row r="40" spans="1:29" s="2" customFormat="1" ht="21" customHeight="1">
      <c r="A40" s="245">
        <v>29</v>
      </c>
      <c r="B40" s="614" t="s">
        <v>1209</v>
      </c>
      <c r="C40" s="588" t="s">
        <v>527</v>
      </c>
      <c r="D40" s="332" t="s">
        <v>1210</v>
      </c>
      <c r="E40" s="589" t="s">
        <v>101</v>
      </c>
      <c r="F40" s="825" t="s">
        <v>1415</v>
      </c>
      <c r="G40" s="330" t="s">
        <v>7</v>
      </c>
      <c r="H40" s="587" t="s">
        <v>8</v>
      </c>
      <c r="I40" s="598">
        <v>1</v>
      </c>
      <c r="J40" s="936">
        <f>3233376/5</f>
        <v>646675.19999999995</v>
      </c>
      <c r="K40" s="936">
        <f>4566909.6+594000</f>
        <v>5160909.5999999996</v>
      </c>
      <c r="L40" s="868">
        <f t="shared" si="2"/>
        <v>5807584.7999999998</v>
      </c>
      <c r="M40" s="837"/>
    </row>
    <row r="41" spans="1:29" s="2" customFormat="1" ht="21" customHeight="1">
      <c r="A41" s="762">
        <v>30</v>
      </c>
      <c r="B41" s="748" t="s">
        <v>1254</v>
      </c>
      <c r="C41" s="760" t="s">
        <v>586</v>
      </c>
      <c r="D41" s="756" t="s">
        <v>49</v>
      </c>
      <c r="E41" s="753" t="s">
        <v>1255</v>
      </c>
      <c r="F41" s="5" t="s">
        <v>1410</v>
      </c>
      <c r="G41" s="773" t="s">
        <v>7</v>
      </c>
      <c r="H41" s="759" t="s">
        <v>14</v>
      </c>
      <c r="I41" s="757">
        <v>1</v>
      </c>
      <c r="J41" s="936">
        <f>4835016/5</f>
        <v>967003.2</v>
      </c>
      <c r="K41" s="936">
        <v>5409835.2000000002</v>
      </c>
      <c r="L41" s="868">
        <f t="shared" si="2"/>
        <v>6376838.4000000004</v>
      </c>
      <c r="M41" s="837"/>
    </row>
    <row r="42" spans="1:29" s="204" customFormat="1" ht="21" customHeight="1">
      <c r="A42" s="245">
        <v>31</v>
      </c>
      <c r="B42" s="745" t="s">
        <v>1388</v>
      </c>
      <c r="C42" s="588" t="s">
        <v>44</v>
      </c>
      <c r="D42" s="332" t="s">
        <v>225</v>
      </c>
      <c r="E42" s="589" t="s">
        <v>1389</v>
      </c>
      <c r="F42" s="5" t="s">
        <v>1410</v>
      </c>
      <c r="G42" s="330" t="s">
        <v>16</v>
      </c>
      <c r="H42" s="587" t="s">
        <v>8</v>
      </c>
      <c r="I42" s="598">
        <v>1</v>
      </c>
      <c r="J42" s="936">
        <f>4835016/5+540000</f>
        <v>1507003.2</v>
      </c>
      <c r="K42" s="936">
        <f>5409835.2+396000</f>
        <v>5805835.2000000002</v>
      </c>
      <c r="L42" s="868">
        <f t="shared" si="2"/>
        <v>7312838.4000000004</v>
      </c>
      <c r="M42" s="837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s="204" customFormat="1" ht="21" customHeight="1">
      <c r="A43" s="762">
        <v>32</v>
      </c>
      <c r="B43" s="614" t="s">
        <v>981</v>
      </c>
      <c r="C43" s="588" t="s">
        <v>21</v>
      </c>
      <c r="D43" s="332" t="s">
        <v>575</v>
      </c>
      <c r="E43" s="628" t="s">
        <v>982</v>
      </c>
      <c r="F43" s="5" t="s">
        <v>1410</v>
      </c>
      <c r="G43" s="584" t="s">
        <v>694</v>
      </c>
      <c r="H43" s="629" t="s">
        <v>9</v>
      </c>
      <c r="I43" s="586">
        <v>1</v>
      </c>
      <c r="J43" s="936">
        <f>4115016/5+540000</f>
        <v>1363003.2</v>
      </c>
      <c r="K43" s="936">
        <f>5607835.2+1386000</f>
        <v>6993835.2000000002</v>
      </c>
      <c r="L43" s="868">
        <f t="shared" si="2"/>
        <v>8356838.4000000004</v>
      </c>
      <c r="M43" s="837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s="204" customFormat="1" ht="21" customHeight="1">
      <c r="A44" s="245">
        <v>33</v>
      </c>
      <c r="B44" s="629" t="s">
        <v>974</v>
      </c>
      <c r="C44" s="581" t="s">
        <v>975</v>
      </c>
      <c r="D44" s="332" t="s">
        <v>112</v>
      </c>
      <c r="E44" s="631" t="s">
        <v>976</v>
      </c>
      <c r="F44" s="5" t="s">
        <v>1410</v>
      </c>
      <c r="G44" s="330" t="s">
        <v>18</v>
      </c>
      <c r="H44" s="587" t="s">
        <v>8</v>
      </c>
      <c r="I44" s="598">
        <v>1</v>
      </c>
      <c r="J44" s="936">
        <f t="shared" ref="J44:J56" si="4">4835016/5</f>
        <v>967003.2</v>
      </c>
      <c r="K44" s="936">
        <v>5409835.2000000002</v>
      </c>
      <c r="L44" s="868">
        <f t="shared" si="2"/>
        <v>6376838.4000000004</v>
      </c>
      <c r="M44" s="837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s="204" customFormat="1" ht="21" customHeight="1">
      <c r="A45" s="762">
        <v>34</v>
      </c>
      <c r="B45" s="614" t="s">
        <v>495</v>
      </c>
      <c r="C45" s="588" t="s">
        <v>65</v>
      </c>
      <c r="D45" s="332" t="s">
        <v>496</v>
      </c>
      <c r="E45" s="589" t="s">
        <v>497</v>
      </c>
      <c r="F45" s="5" t="s">
        <v>1410</v>
      </c>
      <c r="G45" s="330" t="s">
        <v>28</v>
      </c>
      <c r="H45" s="613" t="s">
        <v>9</v>
      </c>
      <c r="I45" s="593">
        <v>1</v>
      </c>
      <c r="J45" s="936">
        <f t="shared" si="4"/>
        <v>967003.2</v>
      </c>
      <c r="K45" s="936">
        <f>4447317.6+396000</f>
        <v>4843317.5999999996</v>
      </c>
      <c r="L45" s="868">
        <f t="shared" si="2"/>
        <v>5810320.7999999998</v>
      </c>
      <c r="M45" s="837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s="2" customFormat="1" ht="21" customHeight="1">
      <c r="A46" s="245">
        <v>35</v>
      </c>
      <c r="B46" s="613" t="s">
        <v>1225</v>
      </c>
      <c r="C46" s="595" t="s">
        <v>1226</v>
      </c>
      <c r="D46" s="332" t="s">
        <v>1227</v>
      </c>
      <c r="E46" s="589" t="s">
        <v>1228</v>
      </c>
      <c r="F46" s="5" t="s">
        <v>1410</v>
      </c>
      <c r="G46" s="330" t="s">
        <v>16</v>
      </c>
      <c r="H46" s="614" t="s">
        <v>8</v>
      </c>
      <c r="I46" s="598">
        <v>1</v>
      </c>
      <c r="J46" s="936">
        <f t="shared" si="4"/>
        <v>967003.2</v>
      </c>
      <c r="K46" s="936">
        <v>5409835.2000000002</v>
      </c>
      <c r="L46" s="868">
        <f t="shared" si="2"/>
        <v>6376838.4000000004</v>
      </c>
      <c r="M46" s="837"/>
    </row>
    <row r="47" spans="1:29" s="2" customFormat="1" ht="21" customHeight="1">
      <c r="A47" s="762">
        <v>36</v>
      </c>
      <c r="B47" s="614" t="s">
        <v>983</v>
      </c>
      <c r="C47" s="588" t="s">
        <v>984</v>
      </c>
      <c r="D47" s="332" t="s">
        <v>42</v>
      </c>
      <c r="E47" s="630" t="s">
        <v>985</v>
      </c>
      <c r="F47" s="5" t="s">
        <v>1410</v>
      </c>
      <c r="G47" s="596" t="s">
        <v>28</v>
      </c>
      <c r="H47" s="587" t="s">
        <v>8</v>
      </c>
      <c r="I47" s="598">
        <v>1</v>
      </c>
      <c r="J47" s="936">
        <f t="shared" si="4"/>
        <v>967003.2</v>
      </c>
      <c r="K47" s="936">
        <v>5409835.2000000002</v>
      </c>
      <c r="L47" s="868">
        <f t="shared" si="2"/>
        <v>6376838.4000000004</v>
      </c>
      <c r="M47" s="837"/>
    </row>
    <row r="48" spans="1:29" s="2" customFormat="1" ht="21" customHeight="1">
      <c r="A48" s="245">
        <v>37</v>
      </c>
      <c r="B48" s="614" t="s">
        <v>498</v>
      </c>
      <c r="C48" s="588" t="s">
        <v>499</v>
      </c>
      <c r="D48" s="332" t="s">
        <v>500</v>
      </c>
      <c r="E48" s="589" t="s">
        <v>501</v>
      </c>
      <c r="F48" s="5" t="s">
        <v>1410</v>
      </c>
      <c r="G48" s="330" t="s">
        <v>7</v>
      </c>
      <c r="H48" s="614" t="s">
        <v>8</v>
      </c>
      <c r="I48" s="598">
        <v>1</v>
      </c>
      <c r="J48" s="936">
        <f t="shared" si="4"/>
        <v>967003.2</v>
      </c>
      <c r="K48" s="936">
        <v>5409835.2000000002</v>
      </c>
      <c r="L48" s="868">
        <f t="shared" si="2"/>
        <v>6376838.4000000004</v>
      </c>
      <c r="M48" s="837"/>
    </row>
    <row r="49" spans="1:29" s="2" customFormat="1" ht="21" customHeight="1">
      <c r="A49" s="762">
        <v>38</v>
      </c>
      <c r="B49" s="614" t="s">
        <v>1332</v>
      </c>
      <c r="C49" s="588" t="s">
        <v>22</v>
      </c>
      <c r="D49" s="332" t="s">
        <v>87</v>
      </c>
      <c r="E49" s="589" t="s">
        <v>1333</v>
      </c>
      <c r="F49" s="5" t="s">
        <v>1410</v>
      </c>
      <c r="G49" s="330" t="s">
        <v>16</v>
      </c>
      <c r="H49" s="587" t="s">
        <v>8</v>
      </c>
      <c r="I49" s="598">
        <v>1</v>
      </c>
      <c r="J49" s="936">
        <f t="shared" si="4"/>
        <v>967003.2</v>
      </c>
      <c r="K49" s="936">
        <v>5409835.2000000002</v>
      </c>
      <c r="L49" s="868">
        <f t="shared" si="2"/>
        <v>6376838.4000000004</v>
      </c>
      <c r="M49" s="837"/>
    </row>
    <row r="50" spans="1:29" s="2" customFormat="1" ht="21" customHeight="1">
      <c r="A50" s="245">
        <v>39</v>
      </c>
      <c r="B50" s="614" t="s">
        <v>995</v>
      </c>
      <c r="C50" s="588" t="s">
        <v>996</v>
      </c>
      <c r="D50" s="332" t="s">
        <v>38</v>
      </c>
      <c r="E50" s="734" t="s">
        <v>997</v>
      </c>
      <c r="F50" s="583" t="s">
        <v>1411</v>
      </c>
      <c r="G50" s="584" t="s">
        <v>28</v>
      </c>
      <c r="H50" s="580" t="s">
        <v>8</v>
      </c>
      <c r="I50" s="586">
        <v>1</v>
      </c>
      <c r="J50" s="936">
        <f t="shared" si="4"/>
        <v>967003.2</v>
      </c>
      <c r="K50" s="936">
        <v>4447317.5999999996</v>
      </c>
      <c r="L50" s="868">
        <f t="shared" si="2"/>
        <v>5414320.7999999998</v>
      </c>
      <c r="M50" s="837"/>
    </row>
    <row r="51" spans="1:29" s="2" customFormat="1" ht="21" customHeight="1">
      <c r="A51" s="762">
        <v>40</v>
      </c>
      <c r="B51" s="629" t="s">
        <v>993</v>
      </c>
      <c r="C51" s="581" t="s">
        <v>737</v>
      </c>
      <c r="D51" s="332" t="s">
        <v>277</v>
      </c>
      <c r="E51" s="631" t="s">
        <v>994</v>
      </c>
      <c r="F51" s="583" t="s">
        <v>1411</v>
      </c>
      <c r="G51" s="330" t="s">
        <v>16</v>
      </c>
      <c r="H51" s="629" t="s">
        <v>14</v>
      </c>
      <c r="I51" s="586">
        <v>1</v>
      </c>
      <c r="J51" s="936">
        <f t="shared" si="4"/>
        <v>967003.2</v>
      </c>
      <c r="K51" s="936">
        <v>5409835.2000000002</v>
      </c>
      <c r="L51" s="868">
        <f t="shared" si="2"/>
        <v>6376838.4000000004</v>
      </c>
      <c r="M51" s="837"/>
    </row>
    <row r="52" spans="1:29" s="2" customFormat="1" ht="21" customHeight="1">
      <c r="A52" s="245">
        <v>41</v>
      </c>
      <c r="B52" s="629" t="s">
        <v>998</v>
      </c>
      <c r="C52" s="581" t="s">
        <v>999</v>
      </c>
      <c r="D52" s="332" t="s">
        <v>1000</v>
      </c>
      <c r="E52" s="735" t="s">
        <v>1001</v>
      </c>
      <c r="F52" s="583" t="s">
        <v>1411</v>
      </c>
      <c r="G52" s="577" t="s">
        <v>28</v>
      </c>
      <c r="H52" s="573" t="s">
        <v>8</v>
      </c>
      <c r="I52" s="579">
        <v>1</v>
      </c>
      <c r="J52" s="936">
        <f t="shared" si="4"/>
        <v>967003.2</v>
      </c>
      <c r="K52" s="936">
        <v>5409835.2000000002</v>
      </c>
      <c r="L52" s="868">
        <f t="shared" si="2"/>
        <v>6376838.4000000004</v>
      </c>
      <c r="M52" s="837"/>
    </row>
    <row r="53" spans="1:29" s="2" customFormat="1" ht="21" customHeight="1">
      <c r="A53" s="762">
        <v>42</v>
      </c>
      <c r="B53" s="634" t="s">
        <v>986</v>
      </c>
      <c r="C53" s="574" t="s">
        <v>79</v>
      </c>
      <c r="D53" s="332" t="s">
        <v>136</v>
      </c>
      <c r="E53" s="635" t="s">
        <v>987</v>
      </c>
      <c r="F53" s="583" t="s">
        <v>1411</v>
      </c>
      <c r="G53" s="330" t="s">
        <v>34</v>
      </c>
      <c r="H53" s="634" t="s">
        <v>9</v>
      </c>
      <c r="I53" s="579">
        <v>1</v>
      </c>
      <c r="J53" s="936">
        <f t="shared" si="4"/>
        <v>967003.2</v>
      </c>
      <c r="K53" s="936">
        <f>5409835.2+396000</f>
        <v>5805835.2000000002</v>
      </c>
      <c r="L53" s="868">
        <f t="shared" si="2"/>
        <v>6772838.4000000004</v>
      </c>
      <c r="M53" s="837"/>
    </row>
    <row r="54" spans="1:29" s="2" customFormat="1" ht="21" customHeight="1">
      <c r="A54" s="245">
        <v>43</v>
      </c>
      <c r="B54" s="634" t="s">
        <v>1063</v>
      </c>
      <c r="C54" s="574" t="s">
        <v>1064</v>
      </c>
      <c r="D54" s="332" t="s">
        <v>611</v>
      </c>
      <c r="E54" s="636" t="s">
        <v>1065</v>
      </c>
      <c r="F54" s="583" t="s">
        <v>1411</v>
      </c>
      <c r="G54" s="330" t="s">
        <v>491</v>
      </c>
      <c r="H54" s="573" t="s">
        <v>14</v>
      </c>
      <c r="I54" s="579">
        <v>1</v>
      </c>
      <c r="J54" s="936">
        <f t="shared" si="4"/>
        <v>967003.2</v>
      </c>
      <c r="K54" s="936">
        <v>5409835.2000000002</v>
      </c>
      <c r="L54" s="868">
        <f t="shared" si="2"/>
        <v>6376838.4000000004</v>
      </c>
      <c r="M54" s="837"/>
    </row>
    <row r="55" spans="1:29" s="2" customFormat="1" ht="21" customHeight="1">
      <c r="A55" s="762">
        <v>44</v>
      </c>
      <c r="B55" s="634" t="s">
        <v>990</v>
      </c>
      <c r="C55" s="574" t="s">
        <v>991</v>
      </c>
      <c r="D55" s="332" t="s">
        <v>83</v>
      </c>
      <c r="E55" s="575" t="s">
        <v>992</v>
      </c>
      <c r="F55" s="583" t="s">
        <v>1411</v>
      </c>
      <c r="G55" s="330" t="s">
        <v>16</v>
      </c>
      <c r="H55" s="573" t="s">
        <v>8</v>
      </c>
      <c r="I55" s="579">
        <v>1</v>
      </c>
      <c r="J55" s="936">
        <f t="shared" si="4"/>
        <v>967003.2</v>
      </c>
      <c r="K55" s="936">
        <v>5409835.2000000002</v>
      </c>
      <c r="L55" s="868">
        <f t="shared" si="2"/>
        <v>6376838.4000000004</v>
      </c>
      <c r="M55" s="837"/>
    </row>
    <row r="56" spans="1:29" s="2" customFormat="1" ht="21" customHeight="1">
      <c r="A56" s="245">
        <v>45</v>
      </c>
      <c r="B56" s="338" t="s">
        <v>988</v>
      </c>
      <c r="C56" s="574" t="s">
        <v>724</v>
      </c>
      <c r="D56" s="332" t="s">
        <v>55</v>
      </c>
      <c r="E56" s="575" t="s">
        <v>989</v>
      </c>
      <c r="F56" s="583" t="s">
        <v>1411</v>
      </c>
      <c r="G56" s="330" t="s">
        <v>7</v>
      </c>
      <c r="H56" s="573" t="s">
        <v>8</v>
      </c>
      <c r="I56" s="579">
        <v>1</v>
      </c>
      <c r="J56" s="936">
        <f t="shared" si="4"/>
        <v>967003.2</v>
      </c>
      <c r="K56" s="936">
        <v>5409835.2000000002</v>
      </c>
      <c r="L56" s="868">
        <f t="shared" si="2"/>
        <v>6376838.4000000004</v>
      </c>
      <c r="M56" s="837"/>
    </row>
    <row r="57" spans="1:29" s="2" customFormat="1" ht="21" customHeight="1">
      <c r="A57" s="762">
        <v>46</v>
      </c>
      <c r="B57" s="338" t="s">
        <v>977</v>
      </c>
      <c r="C57" s="574" t="s">
        <v>978</v>
      </c>
      <c r="D57" s="332" t="s">
        <v>979</v>
      </c>
      <c r="E57" s="733" t="s">
        <v>980</v>
      </c>
      <c r="F57" s="583" t="s">
        <v>1411</v>
      </c>
      <c r="G57" s="330" t="s">
        <v>28</v>
      </c>
      <c r="H57" s="634" t="s">
        <v>9</v>
      </c>
      <c r="I57" s="579">
        <v>1</v>
      </c>
      <c r="J57" s="936">
        <f>5375016/5</f>
        <v>1075003.2</v>
      </c>
      <c r="K57" s="936">
        <v>4447317.5999999996</v>
      </c>
      <c r="L57" s="868">
        <f t="shared" si="2"/>
        <v>5522320.7999999998</v>
      </c>
      <c r="M57" s="837"/>
    </row>
    <row r="58" spans="1:29" s="2" customFormat="1" ht="21" customHeight="1">
      <c r="A58" s="245">
        <v>47</v>
      </c>
      <c r="B58" s="634" t="s">
        <v>1004</v>
      </c>
      <c r="C58" s="574" t="s">
        <v>1005</v>
      </c>
      <c r="D58" s="332" t="s">
        <v>137</v>
      </c>
      <c r="E58" s="737" t="s">
        <v>1006</v>
      </c>
      <c r="F58" s="633" t="s">
        <v>1412</v>
      </c>
      <c r="G58" s="577" t="s">
        <v>7</v>
      </c>
      <c r="H58" s="573" t="s">
        <v>8</v>
      </c>
      <c r="I58" s="579">
        <v>1</v>
      </c>
      <c r="J58" s="936">
        <f>3686688/5</f>
        <v>737337.6</v>
      </c>
      <c r="K58" s="936">
        <f>3762000+594000</f>
        <v>4356000</v>
      </c>
      <c r="L58" s="868">
        <f t="shared" si="2"/>
        <v>5093337.5999999996</v>
      </c>
      <c r="M58" s="837"/>
    </row>
    <row r="59" spans="1:29" s="2" customFormat="1" ht="21" customHeight="1">
      <c r="A59" s="762">
        <v>48</v>
      </c>
      <c r="B59" s="634" t="s">
        <v>1334</v>
      </c>
      <c r="C59" s="578" t="s">
        <v>1335</v>
      </c>
      <c r="D59" s="325" t="s">
        <v>138</v>
      </c>
      <c r="E59" s="637" t="s">
        <v>1336</v>
      </c>
      <c r="F59" s="633" t="s">
        <v>1412</v>
      </c>
      <c r="G59" s="638" t="s">
        <v>491</v>
      </c>
      <c r="H59" s="634" t="s">
        <v>8</v>
      </c>
      <c r="I59" s="579">
        <v>1</v>
      </c>
      <c r="J59" s="936">
        <f>4226688/5</f>
        <v>845337.59999999998</v>
      </c>
      <c r="K59" s="936">
        <v>4356000</v>
      </c>
      <c r="L59" s="868">
        <f t="shared" si="2"/>
        <v>5201337.5999999996</v>
      </c>
      <c r="M59" s="837"/>
    </row>
    <row r="60" spans="1:29" s="204" customFormat="1" ht="21" customHeight="1">
      <c r="A60" s="245">
        <v>49</v>
      </c>
      <c r="B60" s="745" t="s">
        <v>1002</v>
      </c>
      <c r="C60" s="578" t="s">
        <v>984</v>
      </c>
      <c r="D60" s="325" t="s">
        <v>35</v>
      </c>
      <c r="E60" s="736" t="s">
        <v>1003</v>
      </c>
      <c r="F60" s="633" t="s">
        <v>1412</v>
      </c>
      <c r="G60" s="339" t="s">
        <v>7</v>
      </c>
      <c r="H60" s="634" t="s">
        <v>14</v>
      </c>
      <c r="I60" s="579">
        <v>1</v>
      </c>
      <c r="J60" s="936">
        <f>4226688/5</f>
        <v>845337.59999999998</v>
      </c>
      <c r="K60" s="936">
        <v>4356000</v>
      </c>
      <c r="L60" s="868">
        <f t="shared" si="2"/>
        <v>5201337.5999999996</v>
      </c>
      <c r="M60" s="837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s="2" customFormat="1" ht="21" customHeight="1">
      <c r="A61" s="762">
        <v>50</v>
      </c>
      <c r="B61" s="807" t="s">
        <v>1007</v>
      </c>
      <c r="C61" s="578" t="s">
        <v>489</v>
      </c>
      <c r="D61" s="325" t="s">
        <v>56</v>
      </c>
      <c r="E61" s="637" t="s">
        <v>1008</v>
      </c>
      <c r="F61" s="633" t="s">
        <v>1416</v>
      </c>
      <c r="G61" s="638" t="s">
        <v>491</v>
      </c>
      <c r="H61" s="634" t="s">
        <v>14</v>
      </c>
      <c r="I61" s="579">
        <v>1</v>
      </c>
      <c r="J61" s="936">
        <f>4226688/5</f>
        <v>845337.59999999998</v>
      </c>
      <c r="K61" s="936">
        <v>3762000</v>
      </c>
      <c r="L61" s="868">
        <f t="shared" si="2"/>
        <v>4607337.5999999996</v>
      </c>
      <c r="M61" s="837"/>
    </row>
    <row r="62" spans="1:29" s="204" customFormat="1" ht="21" customHeight="1">
      <c r="A62" s="245">
        <v>51</v>
      </c>
      <c r="B62" s="745" t="s">
        <v>1014</v>
      </c>
      <c r="C62" s="578" t="s">
        <v>73</v>
      </c>
      <c r="D62" s="325" t="s">
        <v>50</v>
      </c>
      <c r="E62" s="639" t="s">
        <v>1015</v>
      </c>
      <c r="F62" s="633" t="s">
        <v>1413</v>
      </c>
      <c r="G62" s="339" t="s">
        <v>28</v>
      </c>
      <c r="H62" s="634" t="s">
        <v>8</v>
      </c>
      <c r="I62" s="579">
        <v>1</v>
      </c>
      <c r="J62" s="936">
        <f>3780000/5</f>
        <v>756000</v>
      </c>
      <c r="K62" s="936">
        <v>4653000</v>
      </c>
      <c r="L62" s="868">
        <f t="shared" si="2"/>
        <v>5409000</v>
      </c>
      <c r="M62" s="837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s="204" customFormat="1" ht="21" customHeight="1">
      <c r="A63" s="762">
        <v>52</v>
      </c>
      <c r="B63" s="745" t="s">
        <v>1016</v>
      </c>
      <c r="C63" s="578" t="s">
        <v>737</v>
      </c>
      <c r="D63" s="325" t="s">
        <v>1017</v>
      </c>
      <c r="E63" s="639" t="s">
        <v>1018</v>
      </c>
      <c r="F63" s="633" t="s">
        <v>1413</v>
      </c>
      <c r="G63" s="339" t="s">
        <v>7</v>
      </c>
      <c r="H63" s="634" t="s">
        <v>8</v>
      </c>
      <c r="I63" s="579">
        <v>1</v>
      </c>
      <c r="J63" s="936">
        <f>3780000/5</f>
        <v>756000</v>
      </c>
      <c r="K63" s="936">
        <v>4653000</v>
      </c>
      <c r="L63" s="868">
        <f t="shared" si="2"/>
        <v>5409000</v>
      </c>
      <c r="M63" s="837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s="204" customFormat="1" ht="21" customHeight="1">
      <c r="A64" s="245">
        <v>53</v>
      </c>
      <c r="B64" s="745" t="s">
        <v>1229</v>
      </c>
      <c r="C64" s="578" t="s">
        <v>364</v>
      </c>
      <c r="D64" s="325" t="s">
        <v>51</v>
      </c>
      <c r="E64" s="639" t="s">
        <v>1230</v>
      </c>
      <c r="F64" s="633" t="s">
        <v>1413</v>
      </c>
      <c r="G64" s="339" t="s">
        <v>16</v>
      </c>
      <c r="H64" s="634" t="s">
        <v>14</v>
      </c>
      <c r="I64" s="579">
        <v>1</v>
      </c>
      <c r="J64" s="936">
        <f>3780000/5</f>
        <v>756000</v>
      </c>
      <c r="K64" s="936">
        <v>4653000</v>
      </c>
      <c r="L64" s="868">
        <f t="shared" si="2"/>
        <v>5409000</v>
      </c>
      <c r="M64" s="837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s="2" customFormat="1" ht="21" customHeight="1">
      <c r="A65" s="762">
        <v>54</v>
      </c>
      <c r="B65" s="807" t="s">
        <v>1012</v>
      </c>
      <c r="C65" s="578" t="s">
        <v>23</v>
      </c>
      <c r="D65" s="325" t="s">
        <v>49</v>
      </c>
      <c r="E65" s="637" t="s">
        <v>1013</v>
      </c>
      <c r="F65" s="633" t="s">
        <v>1413</v>
      </c>
      <c r="G65" s="633" t="s">
        <v>28</v>
      </c>
      <c r="H65" s="634" t="s">
        <v>8</v>
      </c>
      <c r="I65" s="579">
        <v>1</v>
      </c>
      <c r="J65" s="936">
        <f>3780000/5</f>
        <v>756000</v>
      </c>
      <c r="K65" s="936">
        <v>4059000</v>
      </c>
      <c r="L65" s="868">
        <f t="shared" si="2"/>
        <v>4815000</v>
      </c>
      <c r="M65" s="837"/>
    </row>
    <row r="66" spans="1:29" s="2" customFormat="1" ht="21" customHeight="1">
      <c r="A66" s="245">
        <v>55</v>
      </c>
      <c r="B66" s="808" t="s">
        <v>1390</v>
      </c>
      <c r="C66" s="761" t="s">
        <v>999</v>
      </c>
      <c r="D66" s="746" t="s">
        <v>1391</v>
      </c>
      <c r="E66" s="774" t="s">
        <v>1392</v>
      </c>
      <c r="F66" s="633" t="s">
        <v>1413</v>
      </c>
      <c r="G66" s="775" t="s">
        <v>7</v>
      </c>
      <c r="H66" s="758" t="s">
        <v>14</v>
      </c>
      <c r="I66" s="579">
        <v>1</v>
      </c>
      <c r="J66" s="936">
        <f>3780000/5</f>
        <v>756000</v>
      </c>
      <c r="K66" s="936">
        <v>4653000</v>
      </c>
      <c r="L66" s="868">
        <f t="shared" si="2"/>
        <v>5409000</v>
      </c>
      <c r="M66" s="837"/>
    </row>
    <row r="67" spans="1:29" s="204" customFormat="1" ht="37.5" customHeight="1">
      <c r="A67" s="762">
        <v>56</v>
      </c>
      <c r="B67" s="745" t="s">
        <v>1009</v>
      </c>
      <c r="C67" s="578" t="s">
        <v>1011</v>
      </c>
      <c r="D67" s="325" t="s">
        <v>39</v>
      </c>
      <c r="E67" s="639" t="s">
        <v>1010</v>
      </c>
      <c r="F67" s="633" t="s">
        <v>1413</v>
      </c>
      <c r="G67" s="339" t="s">
        <v>16</v>
      </c>
      <c r="H67" s="634" t="s">
        <v>14</v>
      </c>
      <c r="I67" s="579">
        <v>1</v>
      </c>
      <c r="J67" s="936">
        <v>0</v>
      </c>
      <c r="K67" s="936">
        <f>4653000/5*4</f>
        <v>3722400</v>
      </c>
      <c r="L67" s="868">
        <f t="shared" si="2"/>
        <v>3722400</v>
      </c>
      <c r="M67" s="979" t="s">
        <v>1405</v>
      </c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s="204" customFormat="1" ht="21" customHeight="1">
      <c r="A68" s="245">
        <v>57</v>
      </c>
      <c r="B68" s="634" t="s">
        <v>1074</v>
      </c>
      <c r="C68" s="574" t="s">
        <v>1075</v>
      </c>
      <c r="D68" s="332" t="s">
        <v>1076</v>
      </c>
      <c r="E68" s="635" t="s">
        <v>1077</v>
      </c>
      <c r="F68" s="633" t="s">
        <v>1414</v>
      </c>
      <c r="G68" s="738" t="s">
        <v>133</v>
      </c>
      <c r="H68" s="634" t="s">
        <v>8</v>
      </c>
      <c r="I68" s="632">
        <v>1</v>
      </c>
      <c r="J68" s="936">
        <f>3780000/5</f>
        <v>756000</v>
      </c>
      <c r="K68" s="936">
        <v>4653000</v>
      </c>
      <c r="L68" s="868">
        <f t="shared" si="2"/>
        <v>5409000</v>
      </c>
      <c r="M68" s="837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s="2" customFormat="1" ht="21" customHeight="1">
      <c r="A69" s="762">
        <v>58</v>
      </c>
      <c r="B69" s="338" t="s">
        <v>1019</v>
      </c>
      <c r="C69" s="578" t="s">
        <v>1020</v>
      </c>
      <c r="D69" s="325" t="s">
        <v>1021</v>
      </c>
      <c r="E69" s="639" t="s">
        <v>1022</v>
      </c>
      <c r="F69" s="633" t="s">
        <v>1414</v>
      </c>
      <c r="G69" s="633" t="s">
        <v>18</v>
      </c>
      <c r="H69" s="634" t="s">
        <v>9</v>
      </c>
      <c r="I69" s="632">
        <v>1</v>
      </c>
      <c r="J69" s="936">
        <f>3780000/5</f>
        <v>756000</v>
      </c>
      <c r="K69" s="936">
        <v>4653000</v>
      </c>
      <c r="L69" s="868">
        <f t="shared" si="2"/>
        <v>5409000</v>
      </c>
      <c r="M69" s="837"/>
    </row>
    <row r="70" spans="1:29" s="2" customFormat="1" ht="21" customHeight="1">
      <c r="A70" s="245">
        <v>59</v>
      </c>
      <c r="B70" s="634" t="s">
        <v>1337</v>
      </c>
      <c r="C70" s="578" t="s">
        <v>1338</v>
      </c>
      <c r="D70" s="325" t="s">
        <v>603</v>
      </c>
      <c r="E70" s="637" t="s">
        <v>1339</v>
      </c>
      <c r="F70" s="633" t="s">
        <v>1414</v>
      </c>
      <c r="G70" s="633" t="s">
        <v>28</v>
      </c>
      <c r="H70" s="634" t="s">
        <v>8</v>
      </c>
      <c r="I70" s="632">
        <v>1</v>
      </c>
      <c r="J70" s="936">
        <f>3780000/5</f>
        <v>756000</v>
      </c>
      <c r="K70" s="936">
        <v>3168000</v>
      </c>
      <c r="L70" s="868">
        <f t="shared" si="2"/>
        <v>3924000</v>
      </c>
      <c r="M70" s="837"/>
    </row>
    <row r="71" spans="1:29" s="204" customFormat="1" ht="21" customHeight="1">
      <c r="A71" s="762">
        <v>60</v>
      </c>
      <c r="B71" s="895" t="s">
        <v>1123</v>
      </c>
      <c r="C71" s="895" t="s">
        <v>1124</v>
      </c>
      <c r="D71" s="871" t="s">
        <v>24</v>
      </c>
      <c r="E71" s="898" t="s">
        <v>1125</v>
      </c>
      <c r="F71" s="899" t="s">
        <v>1414</v>
      </c>
      <c r="G71" s="900" t="s">
        <v>694</v>
      </c>
      <c r="H71" s="857" t="s">
        <v>8</v>
      </c>
      <c r="I71" s="901">
        <v>1</v>
      </c>
      <c r="J71" s="923">
        <f>3780000/5</f>
        <v>756000</v>
      </c>
      <c r="K71" s="923">
        <v>4653000</v>
      </c>
      <c r="L71" s="868">
        <f t="shared" si="2"/>
        <v>5409000</v>
      </c>
      <c r="M71" s="857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s="903" customFormat="1" ht="21" customHeight="1">
      <c r="A72" s="1142" t="s">
        <v>1418</v>
      </c>
      <c r="B72" s="1148"/>
      <c r="C72" s="1148"/>
      <c r="D72" s="1148"/>
      <c r="E72" s="1148"/>
      <c r="F72" s="1148"/>
      <c r="G72" s="1148"/>
      <c r="H72" s="1144"/>
      <c r="I72" s="902"/>
      <c r="J72" s="926">
        <f>SUM(J11:J71)</f>
        <v>51617304.000000015</v>
      </c>
      <c r="K72" s="926">
        <f>SUM(K11:K71)</f>
        <v>304469193.59999979</v>
      </c>
      <c r="L72" s="918">
        <f>SUM(L11:L71)</f>
        <v>347786078.40000015</v>
      </c>
      <c r="M72" s="879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spans="1:29" s="204" customFormat="1" ht="19.5" customHeight="1">
      <c r="A73" s="216"/>
      <c r="B73" s="980" t="s">
        <v>1431</v>
      </c>
      <c r="C73" s="980"/>
      <c r="D73" s="980"/>
      <c r="E73" s="980"/>
      <c r="F73" s="980"/>
      <c r="G73" s="980"/>
      <c r="H73" s="26"/>
      <c r="I73" s="836"/>
      <c r="J73" s="939"/>
      <c r="K73" s="41"/>
      <c r="L73" s="41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5" spans="1:29">
      <c r="A75" s="1113" t="s">
        <v>475</v>
      </c>
      <c r="B75" s="1113"/>
      <c r="C75" s="1113"/>
      <c r="D75" s="1113"/>
      <c r="E75" s="1146" t="s">
        <v>469</v>
      </c>
      <c r="F75" s="1146"/>
      <c r="G75" s="1146"/>
      <c r="H75" s="1146"/>
      <c r="I75" s="1146"/>
      <c r="J75" s="1145" t="s">
        <v>473</v>
      </c>
      <c r="K75" s="1145"/>
      <c r="L75" s="1145"/>
      <c r="M75" s="1145"/>
    </row>
    <row r="76" spans="1:29">
      <c r="A76" s="15"/>
      <c r="B76" s="15"/>
      <c r="C76" s="15"/>
      <c r="D76" s="2"/>
      <c r="E76" s="1146" t="s">
        <v>470</v>
      </c>
      <c r="F76" s="1146"/>
      <c r="G76" s="1146"/>
      <c r="H76" s="1146"/>
      <c r="I76" s="1146"/>
      <c r="J76" s="1145" t="s">
        <v>474</v>
      </c>
      <c r="K76" s="1145"/>
      <c r="L76" s="1145"/>
      <c r="M76" s="1145"/>
    </row>
    <row r="77" spans="1:29">
      <c r="A77" s="15"/>
      <c r="B77" s="15"/>
      <c r="C77" s="15"/>
      <c r="D77" s="2"/>
      <c r="E77" s="2"/>
      <c r="F77" s="15"/>
      <c r="G77" s="44"/>
      <c r="H77" s="15"/>
      <c r="J77" s="2"/>
      <c r="L77" s="15"/>
      <c r="M77" s="191"/>
    </row>
    <row r="78" spans="1:29">
      <c r="A78" s="15"/>
      <c r="B78" s="15"/>
      <c r="C78" s="15"/>
      <c r="D78" s="2"/>
      <c r="E78" s="2"/>
      <c r="F78" s="15"/>
      <c r="G78" s="44"/>
      <c r="H78" s="15"/>
      <c r="J78" s="2"/>
      <c r="L78" s="15"/>
      <c r="M78" s="191"/>
    </row>
    <row r="79" spans="1:29">
      <c r="A79" s="15"/>
      <c r="B79" s="15"/>
      <c r="C79" s="15"/>
      <c r="D79" s="2"/>
      <c r="E79" s="2"/>
      <c r="F79" s="15"/>
      <c r="G79" s="44"/>
      <c r="H79" s="15"/>
      <c r="J79" s="1114" t="s">
        <v>1443</v>
      </c>
      <c r="K79" s="1114"/>
      <c r="L79" s="1114"/>
      <c r="M79" s="1114"/>
    </row>
    <row r="80" spans="1:29">
      <c r="A80" s="15"/>
      <c r="B80" s="15"/>
      <c r="C80" s="15"/>
      <c r="D80" s="2"/>
      <c r="E80" s="2"/>
      <c r="F80" s="15"/>
      <c r="G80" s="44"/>
      <c r="H80" s="15"/>
      <c r="J80" s="2"/>
      <c r="L80" s="15"/>
      <c r="M80" s="191"/>
    </row>
    <row r="81" spans="1:13">
      <c r="A81" s="15"/>
      <c r="B81" s="15"/>
      <c r="C81" s="15"/>
      <c r="D81" s="2"/>
      <c r="E81" s="2"/>
      <c r="F81" s="15"/>
      <c r="G81" s="44"/>
      <c r="H81" s="15"/>
      <c r="J81" s="2"/>
      <c r="L81" s="15"/>
      <c r="M81" s="191"/>
    </row>
    <row r="82" spans="1:13">
      <c r="A82" s="15"/>
      <c r="B82" s="15"/>
      <c r="C82" s="15"/>
      <c r="D82" s="2"/>
      <c r="E82" s="2"/>
      <c r="F82" s="15"/>
      <c r="G82" s="44"/>
      <c r="H82" s="15"/>
      <c r="J82" s="2"/>
      <c r="L82" s="15"/>
      <c r="M82" s="191"/>
    </row>
    <row r="83" spans="1:13">
      <c r="A83" s="1113" t="s">
        <v>471</v>
      </c>
      <c r="B83" s="1113"/>
      <c r="C83" s="1113"/>
      <c r="D83" s="1113"/>
      <c r="E83" s="1113" t="s">
        <v>476</v>
      </c>
      <c r="F83" s="1113"/>
      <c r="G83" s="1113"/>
      <c r="H83" s="1113"/>
      <c r="I83" s="1113"/>
      <c r="J83" s="1145" t="s">
        <v>472</v>
      </c>
      <c r="K83" s="1145"/>
      <c r="L83" s="1145"/>
      <c r="M83" s="1145"/>
    </row>
  </sheetData>
  <sortState ref="A34:AJ40">
    <sortCondition ref="D34:D40"/>
  </sortState>
  <mergeCells count="26">
    <mergeCell ref="A3:M3"/>
    <mergeCell ref="A4:M4"/>
    <mergeCell ref="A5:M5"/>
    <mergeCell ref="B8:B9"/>
    <mergeCell ref="A8:A9"/>
    <mergeCell ref="C8:C9"/>
    <mergeCell ref="D8:D9"/>
    <mergeCell ref="E8:E9"/>
    <mergeCell ref="M8:M9"/>
    <mergeCell ref="K8:K9"/>
    <mergeCell ref="L8:L9"/>
    <mergeCell ref="A72:H72"/>
    <mergeCell ref="F8:F9"/>
    <mergeCell ref="J75:M75"/>
    <mergeCell ref="J8:J9"/>
    <mergeCell ref="A83:D83"/>
    <mergeCell ref="A75:D75"/>
    <mergeCell ref="G26:H26"/>
    <mergeCell ref="I8:I9"/>
    <mergeCell ref="G8:H9"/>
    <mergeCell ref="J76:M76"/>
    <mergeCell ref="J83:M83"/>
    <mergeCell ref="E75:I75"/>
    <mergeCell ref="E76:I76"/>
    <mergeCell ref="E83:I83"/>
    <mergeCell ref="J79:M79"/>
  </mergeCells>
  <pageMargins left="0.21" right="0.2" top="0.46" bottom="0.44" header="0.18" footer="0.16"/>
  <pageSetup paperSize="9" scale="85" orientation="landscape" horizontalDpi="180" verticalDpi="180" r:id="rId1"/>
  <headerFooter>
    <oddHeader>&amp;CPage &amp;P&amp;RDược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X39"/>
  <sheetViews>
    <sheetView topLeftCell="D25" workbookViewId="0">
      <selection activeCell="J38" sqref="J38"/>
    </sheetView>
  </sheetViews>
  <sheetFormatPr defaultRowHeight="15"/>
  <cols>
    <col min="1" max="1" width="4.5703125" style="18" customWidth="1"/>
    <col min="2" max="2" width="20.42578125" style="18" customWidth="1"/>
    <col min="3" max="3" width="16" style="18" customWidth="1"/>
    <col min="4" max="4" width="6.85546875" style="18" customWidth="1"/>
    <col min="5" max="5" width="11.5703125" style="45" customWidth="1"/>
    <col min="6" max="6" width="13.7109375" style="18" customWidth="1"/>
    <col min="7" max="7" width="9" style="18" customWidth="1"/>
    <col min="8" max="8" width="15" style="18" customWidth="1"/>
    <col min="9" max="9" width="10.140625" style="25" customWidth="1"/>
    <col min="10" max="10" width="13.5703125" style="25" customWidth="1"/>
    <col min="11" max="11" width="15.85546875" style="18" customWidth="1"/>
    <col min="12" max="12" width="16.5703125" style="18" customWidth="1"/>
    <col min="13" max="13" width="9.7109375" style="18" customWidth="1"/>
    <col min="14" max="16384" width="9.140625" style="18"/>
  </cols>
  <sheetData>
    <row r="1" spans="1:24" ht="15.75">
      <c r="A1" s="1" t="s">
        <v>291</v>
      </c>
      <c r="B1" s="2"/>
      <c r="C1" s="1"/>
      <c r="D1" s="1"/>
      <c r="E1" s="9"/>
      <c r="F1" s="1"/>
      <c r="G1" s="8"/>
      <c r="H1" s="1"/>
      <c r="I1" s="8"/>
      <c r="J1" s="8"/>
    </row>
    <row r="2" spans="1:24" ht="15.75">
      <c r="A2" s="10" t="s">
        <v>378</v>
      </c>
      <c r="B2" s="15"/>
      <c r="C2" s="10"/>
      <c r="D2" s="1"/>
      <c r="E2" s="9"/>
      <c r="F2" s="1"/>
      <c r="G2" s="8"/>
      <c r="H2" s="1"/>
      <c r="I2" s="8"/>
      <c r="J2" s="8"/>
    </row>
    <row r="3" spans="1:24" ht="9.75" customHeight="1">
      <c r="A3" s="1"/>
      <c r="B3" s="2"/>
      <c r="C3" s="1"/>
      <c r="D3" s="1"/>
      <c r="E3" s="9"/>
      <c r="F3" s="1"/>
      <c r="G3" s="8"/>
      <c r="H3" s="1"/>
      <c r="I3" s="8"/>
      <c r="J3" s="8"/>
    </row>
    <row r="4" spans="1:24" ht="15.75" customHeight="1">
      <c r="A4" s="1118" t="s">
        <v>1437</v>
      </c>
      <c r="B4" s="1118"/>
      <c r="C4" s="1118"/>
      <c r="D4" s="1118"/>
      <c r="E4" s="1118"/>
      <c r="F4" s="1118"/>
      <c r="G4" s="1118"/>
      <c r="H4" s="1118"/>
      <c r="I4" s="1118"/>
      <c r="J4" s="1118"/>
      <c r="K4" s="1118"/>
      <c r="L4" s="1118"/>
      <c r="M4" s="1118"/>
    </row>
    <row r="5" spans="1:24" ht="15.75" customHeight="1">
      <c r="A5" s="1159" t="s">
        <v>479</v>
      </c>
      <c r="B5" s="1159"/>
      <c r="C5" s="1159"/>
      <c r="D5" s="1159"/>
      <c r="E5" s="1159"/>
      <c r="F5" s="1159"/>
      <c r="G5" s="1159"/>
      <c r="H5" s="1159"/>
      <c r="I5" s="1159"/>
      <c r="J5" s="1159"/>
      <c r="K5" s="1159"/>
      <c r="L5" s="1159"/>
      <c r="M5" s="1159"/>
    </row>
    <row r="6" spans="1:24" ht="15.75" customHeight="1">
      <c r="A6" s="1119" t="s">
        <v>1441</v>
      </c>
      <c r="B6" s="1119"/>
      <c r="C6" s="1119"/>
      <c r="D6" s="1119"/>
      <c r="E6" s="1119"/>
      <c r="F6" s="1119"/>
      <c r="G6" s="1119"/>
      <c r="H6" s="1119"/>
      <c r="I6" s="1119"/>
      <c r="J6" s="1119"/>
      <c r="K6" s="1119"/>
      <c r="L6" s="1119"/>
      <c r="M6" s="1119"/>
    </row>
    <row r="7" spans="1:24" ht="17.25" customHeight="1">
      <c r="A7" s="187"/>
      <c r="B7" s="187"/>
      <c r="C7" s="187"/>
      <c r="D7" s="187"/>
      <c r="E7" s="187"/>
      <c r="F7" s="187"/>
      <c r="G7" s="187"/>
      <c r="H7" s="187"/>
      <c r="I7" s="187"/>
      <c r="J7" s="312"/>
      <c r="K7" s="23"/>
      <c r="L7" s="1032" t="s">
        <v>1417</v>
      </c>
    </row>
    <row r="8" spans="1:24" ht="26.25" customHeight="1">
      <c r="A8" s="1172" t="s">
        <v>0</v>
      </c>
      <c r="B8" s="1173" t="s">
        <v>1</v>
      </c>
      <c r="C8" s="1174" t="s">
        <v>2</v>
      </c>
      <c r="D8" s="1126" t="s">
        <v>3</v>
      </c>
      <c r="E8" s="1128" t="s">
        <v>4</v>
      </c>
      <c r="F8" s="1122" t="s">
        <v>5</v>
      </c>
      <c r="G8" s="1172" t="s">
        <v>6</v>
      </c>
      <c r="H8" s="1137"/>
      <c r="I8" s="1139" t="s">
        <v>352</v>
      </c>
      <c r="J8" s="1131" t="s">
        <v>1406</v>
      </c>
      <c r="K8" s="1168" t="s">
        <v>1407</v>
      </c>
      <c r="L8" s="1168" t="s">
        <v>1408</v>
      </c>
      <c r="M8" s="1167" t="s">
        <v>30</v>
      </c>
    </row>
    <row r="9" spans="1:24" ht="26.25" customHeight="1">
      <c r="A9" s="1121"/>
      <c r="B9" s="1157"/>
      <c r="C9" s="1125"/>
      <c r="D9" s="1127"/>
      <c r="E9" s="1129"/>
      <c r="F9" s="1123"/>
      <c r="G9" s="1121"/>
      <c r="H9" s="1138"/>
      <c r="I9" s="1140"/>
      <c r="J9" s="1132"/>
      <c r="K9" s="1169"/>
      <c r="L9" s="1169"/>
      <c r="M9" s="1136"/>
    </row>
    <row r="10" spans="1:24" ht="17.25" customHeight="1">
      <c r="A10" s="1028" t="s">
        <v>339</v>
      </c>
      <c r="B10" s="1037" t="s">
        <v>343</v>
      </c>
      <c r="C10" s="846"/>
      <c r="D10" s="846"/>
      <c r="E10" s="846"/>
      <c r="F10" s="846"/>
      <c r="G10" s="846"/>
      <c r="H10" s="846"/>
      <c r="I10" s="846"/>
      <c r="J10" s="1038"/>
      <c r="K10" s="1049"/>
      <c r="L10" s="1049"/>
      <c r="M10" s="1049"/>
    </row>
    <row r="11" spans="1:24" ht="17.25" customHeight="1">
      <c r="A11" s="1040">
        <v>1</v>
      </c>
      <c r="B11" s="1041" t="s">
        <v>293</v>
      </c>
      <c r="C11" s="1042" t="s">
        <v>294</v>
      </c>
      <c r="D11" s="640" t="s">
        <v>77</v>
      </c>
      <c r="E11" s="1043" t="s">
        <v>295</v>
      </c>
      <c r="F11" s="1044" t="s">
        <v>403</v>
      </c>
      <c r="G11" s="1045" t="s">
        <v>19</v>
      </c>
      <c r="H11" s="1046" t="s">
        <v>98</v>
      </c>
      <c r="I11" s="186">
        <v>1</v>
      </c>
      <c r="J11" s="923">
        <f>5635710/5</f>
        <v>1127142</v>
      </c>
      <c r="K11" s="923">
        <v>3950931.6</v>
      </c>
      <c r="L11" s="1047">
        <f>J11+K11</f>
        <v>5078073.5999999996</v>
      </c>
      <c r="M11" s="1048"/>
    </row>
    <row r="12" spans="1:24" ht="17.25" customHeight="1">
      <c r="A12" s="90">
        <v>2</v>
      </c>
      <c r="B12" s="94" t="s">
        <v>296</v>
      </c>
      <c r="C12" s="95" t="s">
        <v>73</v>
      </c>
      <c r="D12" s="641" t="s">
        <v>297</v>
      </c>
      <c r="E12" s="96" t="s">
        <v>298</v>
      </c>
      <c r="F12" s="97" t="s">
        <v>402</v>
      </c>
      <c r="G12" s="98" t="s">
        <v>19</v>
      </c>
      <c r="H12" s="99" t="s">
        <v>267</v>
      </c>
      <c r="I12" s="209">
        <v>1</v>
      </c>
      <c r="J12" s="919">
        <f>5635710/5</f>
        <v>1127142</v>
      </c>
      <c r="K12" s="929">
        <v>3950931.6</v>
      </c>
      <c r="L12" s="927">
        <f>J12+K12</f>
        <v>5078073.5999999996</v>
      </c>
      <c r="M12" s="928"/>
    </row>
    <row r="13" spans="1:24" ht="17.25" customHeight="1">
      <c r="A13" s="185">
        <v>3</v>
      </c>
      <c r="B13" s="94" t="s">
        <v>300</v>
      </c>
      <c r="C13" s="95" t="s">
        <v>301</v>
      </c>
      <c r="D13" s="641" t="s">
        <v>49</v>
      </c>
      <c r="E13" s="64" t="s">
        <v>292</v>
      </c>
      <c r="F13" s="100" t="s">
        <v>401</v>
      </c>
      <c r="G13" s="101" t="s">
        <v>302</v>
      </c>
      <c r="H13" s="149" t="s">
        <v>467</v>
      </c>
      <c r="I13" s="210">
        <v>1</v>
      </c>
      <c r="J13" s="919">
        <f>5490000/5</f>
        <v>1098000</v>
      </c>
      <c r="K13" s="929">
        <f>3232488.6+594000</f>
        <v>3826488.6</v>
      </c>
      <c r="L13" s="927">
        <f t="shared" ref="L13:L28" si="0">J13+K13</f>
        <v>4924488.5999999996</v>
      </c>
      <c r="M13" s="928"/>
    </row>
    <row r="14" spans="1:24" s="24" customFormat="1" ht="17.25" customHeight="1">
      <c r="A14" s="90">
        <v>4</v>
      </c>
      <c r="B14" s="316" t="s">
        <v>950</v>
      </c>
      <c r="C14" s="243" t="s">
        <v>825</v>
      </c>
      <c r="D14" s="336" t="s">
        <v>33</v>
      </c>
      <c r="E14" s="240" t="s">
        <v>951</v>
      </c>
      <c r="F14" s="102" t="s">
        <v>941</v>
      </c>
      <c r="G14" s="642" t="s">
        <v>491</v>
      </c>
      <c r="H14" s="244" t="s">
        <v>69</v>
      </c>
      <c r="I14" s="643">
        <v>1</v>
      </c>
      <c r="J14" s="919">
        <f>3780000/5</f>
        <v>756000</v>
      </c>
      <c r="K14" s="929">
        <v>2277000</v>
      </c>
      <c r="L14" s="927">
        <f t="shared" si="0"/>
        <v>3033000</v>
      </c>
      <c r="M14" s="92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spans="1:24" ht="17.25" customHeight="1">
      <c r="A15" s="185">
        <v>5</v>
      </c>
      <c r="B15" s="69" t="s">
        <v>451</v>
      </c>
      <c r="C15" s="66" t="s">
        <v>400</v>
      </c>
      <c r="D15" s="644" t="s">
        <v>38</v>
      </c>
      <c r="E15" s="65" t="s">
        <v>432</v>
      </c>
      <c r="F15" s="102" t="s">
        <v>399</v>
      </c>
      <c r="G15" s="103" t="s">
        <v>19</v>
      </c>
      <c r="H15" s="853" t="s">
        <v>69</v>
      </c>
      <c r="I15" s="210">
        <v>1</v>
      </c>
      <c r="J15" s="919">
        <f>3780000/5</f>
        <v>756000</v>
      </c>
      <c r="K15" s="929">
        <v>3465000</v>
      </c>
      <c r="L15" s="927">
        <f t="shared" si="0"/>
        <v>4221000</v>
      </c>
      <c r="M15" s="928"/>
    </row>
    <row r="16" spans="1:24" ht="17.25" customHeight="1">
      <c r="A16" s="104" t="s">
        <v>340</v>
      </c>
      <c r="B16" s="183" t="s">
        <v>337</v>
      </c>
      <c r="C16" s="184"/>
      <c r="D16" s="184"/>
      <c r="E16" s="184"/>
      <c r="F16" s="20"/>
      <c r="G16" s="1151"/>
      <c r="H16" s="1151"/>
      <c r="I16" s="855"/>
      <c r="J16" s="921"/>
      <c r="K16" s="930"/>
      <c r="L16" s="927"/>
      <c r="M16" s="928"/>
    </row>
    <row r="17" spans="1:24" ht="17.25" customHeight="1">
      <c r="A17" s="105">
        <v>6</v>
      </c>
      <c r="B17" s="232" t="s">
        <v>929</v>
      </c>
      <c r="C17" s="228" t="s">
        <v>744</v>
      </c>
      <c r="D17" s="336" t="s">
        <v>90</v>
      </c>
      <c r="E17" s="233" t="s">
        <v>930</v>
      </c>
      <c r="F17" s="229" t="s">
        <v>403</v>
      </c>
      <c r="G17" s="230" t="s">
        <v>7</v>
      </c>
      <c r="H17" s="231" t="s">
        <v>11</v>
      </c>
      <c r="I17" s="186">
        <v>1</v>
      </c>
      <c r="J17" s="919">
        <f>5635710/5</f>
        <v>1127142</v>
      </c>
      <c r="K17" s="929">
        <v>3950931.6</v>
      </c>
      <c r="L17" s="927">
        <f t="shared" si="0"/>
        <v>5078073.5999999996</v>
      </c>
      <c r="M17" s="928"/>
    </row>
    <row r="18" spans="1:24" ht="17.25" customHeight="1">
      <c r="A18" s="647">
        <v>7</v>
      </c>
      <c r="B18" s="247" t="s">
        <v>1211</v>
      </c>
      <c r="C18" s="299" t="s">
        <v>954</v>
      </c>
      <c r="D18" s="640" t="s">
        <v>1212</v>
      </c>
      <c r="E18" s="300" t="s">
        <v>1213</v>
      </c>
      <c r="F18" s="234" t="s">
        <v>404</v>
      </c>
      <c r="G18" s="301" t="s">
        <v>16</v>
      </c>
      <c r="H18" s="302" t="s">
        <v>14</v>
      </c>
      <c r="I18" s="298">
        <v>1</v>
      </c>
      <c r="J18" s="919">
        <f>5490000/5</f>
        <v>1098000</v>
      </c>
      <c r="K18" s="929">
        <f>4717488.6+594000</f>
        <v>5311488.5999999996</v>
      </c>
      <c r="L18" s="927">
        <f t="shared" si="0"/>
        <v>6409488.5999999996</v>
      </c>
      <c r="M18" s="928"/>
    </row>
    <row r="19" spans="1:24" s="24" customFormat="1" ht="17.25" customHeight="1">
      <c r="A19" s="105">
        <v>8</v>
      </c>
      <c r="B19" s="26" t="s">
        <v>935</v>
      </c>
      <c r="C19" s="228" t="s">
        <v>805</v>
      </c>
      <c r="D19" s="336" t="s">
        <v>57</v>
      </c>
      <c r="E19" s="645" t="s">
        <v>936</v>
      </c>
      <c r="F19" s="221" t="s">
        <v>404</v>
      </c>
      <c r="G19" s="230" t="s">
        <v>7</v>
      </c>
      <c r="H19" s="231" t="s">
        <v>11</v>
      </c>
      <c r="I19" s="227">
        <v>1</v>
      </c>
      <c r="J19" s="919">
        <f>5490000/5</f>
        <v>1098000</v>
      </c>
      <c r="K19" s="929">
        <f>4717488.6+1287000</f>
        <v>6004488.5999999996</v>
      </c>
      <c r="L19" s="927">
        <f t="shared" si="0"/>
        <v>7102488.5999999996</v>
      </c>
      <c r="M19" s="92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</row>
    <row r="20" spans="1:24" ht="17.25" customHeight="1">
      <c r="A20" s="647">
        <v>9</v>
      </c>
      <c r="B20" s="226" t="s">
        <v>485</v>
      </c>
      <c r="C20" s="228" t="s">
        <v>73</v>
      </c>
      <c r="D20" s="336" t="s">
        <v>38</v>
      </c>
      <c r="E20" s="740" t="s">
        <v>234</v>
      </c>
      <c r="F20" s="234" t="s">
        <v>404</v>
      </c>
      <c r="G20" s="230" t="s">
        <v>28</v>
      </c>
      <c r="H20" s="231" t="s">
        <v>8</v>
      </c>
      <c r="I20" s="227">
        <v>1</v>
      </c>
      <c r="J20" s="919">
        <f>5490000/5</f>
        <v>1098000</v>
      </c>
      <c r="K20" s="929">
        <f>4717488.6+594000</f>
        <v>5311488.5999999996</v>
      </c>
      <c r="L20" s="927">
        <f t="shared" si="0"/>
        <v>6409488.5999999996</v>
      </c>
      <c r="M20" s="928"/>
    </row>
    <row r="21" spans="1:24" ht="17.25" customHeight="1">
      <c r="A21" s="105">
        <v>10</v>
      </c>
      <c r="B21" s="2" t="s">
        <v>931</v>
      </c>
      <c r="C21" s="235" t="s">
        <v>932</v>
      </c>
      <c r="D21" s="151" t="s">
        <v>933</v>
      </c>
      <c r="E21" s="236" t="s">
        <v>934</v>
      </c>
      <c r="F21" s="234" t="s">
        <v>404</v>
      </c>
      <c r="G21" s="224" t="s">
        <v>7</v>
      </c>
      <c r="H21" s="237" t="s">
        <v>14</v>
      </c>
      <c r="I21" s="238">
        <v>1</v>
      </c>
      <c r="J21" s="919">
        <f>5490000/5</f>
        <v>1098000</v>
      </c>
      <c r="K21" s="929">
        <f>4717488.6+990000</f>
        <v>5707488.5999999996</v>
      </c>
      <c r="L21" s="927">
        <f t="shared" si="0"/>
        <v>6805488.5999999996</v>
      </c>
      <c r="M21" s="928"/>
    </row>
    <row r="22" spans="1:24" ht="17.25" customHeight="1">
      <c r="A22" s="647">
        <v>11</v>
      </c>
      <c r="B22" s="646" t="s">
        <v>937</v>
      </c>
      <c r="C22" s="213" t="s">
        <v>938</v>
      </c>
      <c r="D22" s="337" t="s">
        <v>939</v>
      </c>
      <c r="E22" s="739" t="s">
        <v>940</v>
      </c>
      <c r="F22" s="221" t="s">
        <v>404</v>
      </c>
      <c r="G22" s="214" t="s">
        <v>596</v>
      </c>
      <c r="H22" s="215" t="s">
        <v>8</v>
      </c>
      <c r="I22" s="209">
        <v>1</v>
      </c>
      <c r="J22" s="919">
        <f>5490000/5</f>
        <v>1098000</v>
      </c>
      <c r="K22" s="929">
        <f>4717488.6+594000</f>
        <v>5311488.5999999996</v>
      </c>
      <c r="L22" s="927">
        <f t="shared" si="0"/>
        <v>6409488.5999999996</v>
      </c>
      <c r="M22" s="928"/>
    </row>
    <row r="23" spans="1:24" ht="17.25" customHeight="1">
      <c r="A23" s="105">
        <v>12</v>
      </c>
      <c r="B23" s="239" t="s">
        <v>948</v>
      </c>
      <c r="C23" s="226" t="s">
        <v>805</v>
      </c>
      <c r="D23" s="624" t="s">
        <v>161</v>
      </c>
      <c r="E23" s="240" t="s">
        <v>949</v>
      </c>
      <c r="F23" s="241" t="s">
        <v>941</v>
      </c>
      <c r="G23" s="225" t="s">
        <v>7</v>
      </c>
      <c r="H23" s="239" t="s">
        <v>9</v>
      </c>
      <c r="I23" s="227">
        <v>1</v>
      </c>
      <c r="J23" s="919">
        <f t="shared" ref="J23:J28" si="1">3780000/5</f>
        <v>756000</v>
      </c>
      <c r="K23" s="929">
        <v>2277000</v>
      </c>
      <c r="L23" s="927">
        <f t="shared" si="0"/>
        <v>3033000</v>
      </c>
      <c r="M23" s="928"/>
    </row>
    <row r="24" spans="1:24" ht="17.25" customHeight="1">
      <c r="A24" s="647">
        <v>13</v>
      </c>
      <c r="B24" s="239" t="s">
        <v>502</v>
      </c>
      <c r="C24" s="226" t="s">
        <v>503</v>
      </c>
      <c r="D24" s="624" t="s">
        <v>51</v>
      </c>
      <c r="E24" s="240" t="s">
        <v>504</v>
      </c>
      <c r="F24" s="241" t="s">
        <v>941</v>
      </c>
      <c r="G24" s="225" t="s">
        <v>491</v>
      </c>
      <c r="H24" s="239" t="s">
        <v>8</v>
      </c>
      <c r="I24" s="227">
        <v>1</v>
      </c>
      <c r="J24" s="919">
        <f t="shared" si="1"/>
        <v>756000</v>
      </c>
      <c r="K24" s="929">
        <v>2871000</v>
      </c>
      <c r="L24" s="927">
        <f t="shared" si="0"/>
        <v>3627000</v>
      </c>
      <c r="M24" s="928"/>
    </row>
    <row r="25" spans="1:24" ht="17.25" customHeight="1">
      <c r="A25" s="105">
        <v>14</v>
      </c>
      <c r="B25" s="239" t="s">
        <v>942</v>
      </c>
      <c r="C25" s="242" t="s">
        <v>943</v>
      </c>
      <c r="D25" s="624" t="s">
        <v>944</v>
      </c>
      <c r="E25" s="240" t="s">
        <v>945</v>
      </c>
      <c r="F25" s="241" t="s">
        <v>941</v>
      </c>
      <c r="G25" s="225" t="s">
        <v>34</v>
      </c>
      <c r="H25" s="239" t="s">
        <v>9</v>
      </c>
      <c r="I25" s="227">
        <v>1</v>
      </c>
      <c r="J25" s="919">
        <f t="shared" si="1"/>
        <v>756000</v>
      </c>
      <c r="K25" s="929">
        <v>2871000</v>
      </c>
      <c r="L25" s="927">
        <f t="shared" si="0"/>
        <v>3627000</v>
      </c>
      <c r="M25" s="928"/>
    </row>
    <row r="26" spans="1:24" ht="17.25" customHeight="1">
      <c r="A26" s="647">
        <v>15</v>
      </c>
      <c r="B26" s="834" t="s">
        <v>1402</v>
      </c>
      <c r="C26" s="829" t="s">
        <v>1403</v>
      </c>
      <c r="D26" s="830" t="s">
        <v>56</v>
      </c>
      <c r="E26" s="831" t="s">
        <v>1404</v>
      </c>
      <c r="F26" s="241" t="s">
        <v>399</v>
      </c>
      <c r="G26" s="832" t="s">
        <v>28</v>
      </c>
      <c r="H26" s="822" t="s">
        <v>14</v>
      </c>
      <c r="I26" s="833">
        <v>1</v>
      </c>
      <c r="J26" s="919">
        <f t="shared" si="1"/>
        <v>756000</v>
      </c>
      <c r="K26" s="929">
        <v>3465000</v>
      </c>
      <c r="L26" s="927">
        <f t="shared" si="0"/>
        <v>4221000</v>
      </c>
      <c r="M26" s="928"/>
    </row>
    <row r="27" spans="1:24" ht="17.25" customHeight="1">
      <c r="A27" s="105">
        <v>16</v>
      </c>
      <c r="B27" s="239" t="s">
        <v>946</v>
      </c>
      <c r="C27" s="242" t="s">
        <v>27</v>
      </c>
      <c r="D27" s="624" t="s">
        <v>57</v>
      </c>
      <c r="E27" s="240" t="s">
        <v>947</v>
      </c>
      <c r="F27" s="241" t="s">
        <v>399</v>
      </c>
      <c r="G27" s="225" t="s">
        <v>28</v>
      </c>
      <c r="H27" s="239" t="s">
        <v>14</v>
      </c>
      <c r="I27" s="227">
        <v>1</v>
      </c>
      <c r="J27" s="919">
        <f t="shared" si="1"/>
        <v>756000</v>
      </c>
      <c r="K27" s="929">
        <v>3465000</v>
      </c>
      <c r="L27" s="927">
        <f t="shared" si="0"/>
        <v>4221000</v>
      </c>
      <c r="M27" s="928"/>
    </row>
    <row r="28" spans="1:24" ht="17.25" customHeight="1">
      <c r="A28" s="869">
        <v>17</v>
      </c>
      <c r="B28" s="870" t="s">
        <v>1223</v>
      </c>
      <c r="C28" s="847" t="s">
        <v>598</v>
      </c>
      <c r="D28" s="871" t="s">
        <v>51</v>
      </c>
      <c r="E28" s="872" t="s">
        <v>1224</v>
      </c>
      <c r="F28" s="873" t="s">
        <v>399</v>
      </c>
      <c r="G28" s="849" t="s">
        <v>18</v>
      </c>
      <c r="H28" s="857" t="s">
        <v>14</v>
      </c>
      <c r="I28" s="238">
        <v>1</v>
      </c>
      <c r="J28" s="923">
        <f t="shared" si="1"/>
        <v>756000</v>
      </c>
      <c r="K28" s="923">
        <v>2871000</v>
      </c>
      <c r="L28" s="931">
        <f t="shared" si="0"/>
        <v>3627000</v>
      </c>
      <c r="M28" s="928"/>
    </row>
    <row r="29" spans="1:24" ht="17.25" customHeight="1">
      <c r="A29" s="1175" t="s">
        <v>1418</v>
      </c>
      <c r="B29" s="1176"/>
      <c r="C29" s="1176"/>
      <c r="D29" s="1176"/>
      <c r="E29" s="1176"/>
      <c r="F29" s="1176"/>
      <c r="G29" s="1176"/>
      <c r="H29" s="1177"/>
      <c r="I29" s="874"/>
      <c r="J29" s="926">
        <f>SUM(J11:J28)</f>
        <v>16017426</v>
      </c>
      <c r="K29" s="926">
        <f>SUM(K11:K28)</f>
        <v>66887726.400000006</v>
      </c>
      <c r="L29" s="932">
        <f>SUM(L11:L28)</f>
        <v>82905152.400000006</v>
      </c>
      <c r="M29" s="933"/>
    </row>
    <row r="30" spans="1:24" ht="23.25" customHeight="1">
      <c r="B30" s="980" t="s">
        <v>1432</v>
      </c>
      <c r="C30" s="980"/>
      <c r="D30" s="980"/>
      <c r="E30" s="980"/>
      <c r="F30" s="980"/>
      <c r="G30" s="980"/>
      <c r="H30" s="980"/>
    </row>
    <row r="31" spans="1:24" ht="15.75">
      <c r="A31" s="1159" t="s">
        <v>475</v>
      </c>
      <c r="B31" s="1159"/>
      <c r="C31" s="1159"/>
      <c r="D31" s="1178" t="s">
        <v>469</v>
      </c>
      <c r="E31" s="1178"/>
      <c r="F31" s="1178"/>
      <c r="G31" s="1178"/>
      <c r="H31" s="1178"/>
      <c r="I31" s="1178"/>
      <c r="J31" s="1145" t="s">
        <v>473</v>
      </c>
      <c r="K31" s="1145"/>
      <c r="L31" s="1145"/>
      <c r="M31" s="1145"/>
    </row>
    <row r="32" spans="1:24" ht="15.75">
      <c r="A32" s="7"/>
      <c r="B32" s="7"/>
      <c r="C32" s="7"/>
      <c r="D32" s="1178" t="s">
        <v>470</v>
      </c>
      <c r="E32" s="1178"/>
      <c r="F32" s="1178"/>
      <c r="G32" s="1178"/>
      <c r="H32" s="1178"/>
      <c r="I32" s="1178"/>
      <c r="J32" s="1145" t="s">
        <v>474</v>
      </c>
      <c r="K32" s="1145"/>
      <c r="L32" s="1145"/>
      <c r="M32" s="1145"/>
    </row>
    <row r="33" spans="1:13" ht="15.75">
      <c r="A33" s="7"/>
      <c r="B33" s="7"/>
      <c r="C33" s="7"/>
      <c r="D33" s="7"/>
      <c r="E33" s="190"/>
      <c r="F33" s="7"/>
      <c r="G33" s="7"/>
      <c r="H33" s="7"/>
      <c r="I33" s="208"/>
      <c r="J33" s="311"/>
    </row>
    <row r="34" spans="1:13" ht="15.75">
      <c r="A34" s="7"/>
      <c r="B34" s="7"/>
      <c r="C34" s="7"/>
      <c r="D34" s="7"/>
      <c r="E34" s="190"/>
      <c r="F34" s="7"/>
      <c r="G34" s="7"/>
      <c r="H34" s="7"/>
      <c r="I34" s="208"/>
      <c r="J34" s="1036"/>
      <c r="M34" s="39"/>
    </row>
    <row r="35" spans="1:13" ht="15.75">
      <c r="A35" s="7"/>
      <c r="B35" s="7"/>
      <c r="C35" s="7"/>
      <c r="D35" s="7"/>
      <c r="E35" s="190"/>
      <c r="F35" s="7"/>
      <c r="G35" s="7"/>
      <c r="H35" s="7"/>
      <c r="I35" s="208"/>
      <c r="J35" s="1119" t="s">
        <v>1443</v>
      </c>
      <c r="K35" s="1119"/>
      <c r="L35" s="1119"/>
      <c r="M35" s="1119"/>
    </row>
    <row r="36" spans="1:13" ht="15.75">
      <c r="A36" s="7"/>
      <c r="B36" s="7"/>
      <c r="C36" s="7"/>
      <c r="D36" s="7"/>
      <c r="E36" s="190"/>
      <c r="F36" s="7"/>
      <c r="G36" s="7"/>
      <c r="H36" s="7"/>
      <c r="I36" s="208"/>
      <c r="J36" s="311"/>
    </row>
    <row r="37" spans="1:13" ht="15.75">
      <c r="A37" s="7"/>
      <c r="B37" s="7"/>
      <c r="C37" s="7"/>
      <c r="D37" s="7"/>
      <c r="E37" s="190"/>
      <c r="F37" s="7"/>
      <c r="G37" s="7"/>
      <c r="H37" s="7"/>
      <c r="I37" s="208"/>
      <c r="J37" s="311"/>
    </row>
    <row r="38" spans="1:13" ht="15.75">
      <c r="A38" s="7"/>
      <c r="B38" s="7"/>
      <c r="C38" s="7"/>
      <c r="D38" s="7"/>
      <c r="E38" s="190"/>
      <c r="F38" s="7"/>
      <c r="G38" s="7"/>
      <c r="H38" s="7"/>
      <c r="I38" s="208"/>
      <c r="J38" s="311"/>
    </row>
    <row r="39" spans="1:13" ht="15.75">
      <c r="A39" s="1159" t="s">
        <v>471</v>
      </c>
      <c r="B39" s="1159"/>
      <c r="C39" s="1159"/>
      <c r="D39" s="1178" t="s">
        <v>476</v>
      </c>
      <c r="E39" s="1178"/>
      <c r="F39" s="1178"/>
      <c r="G39" s="1178"/>
      <c r="H39" s="1178"/>
      <c r="I39" s="1178"/>
      <c r="J39" s="1145" t="s">
        <v>1430</v>
      </c>
      <c r="K39" s="1145"/>
      <c r="L39" s="1145"/>
      <c r="M39" s="1145"/>
    </row>
  </sheetData>
  <sortState ref="B34:J35">
    <sortCondition ref="D34:D35"/>
  </sortState>
  <mergeCells count="26">
    <mergeCell ref="A39:C39"/>
    <mergeCell ref="A31:C31"/>
    <mergeCell ref="G16:H16"/>
    <mergeCell ref="A29:H29"/>
    <mergeCell ref="J31:M31"/>
    <mergeCell ref="J32:M32"/>
    <mergeCell ref="D31:I31"/>
    <mergeCell ref="D32:I32"/>
    <mergeCell ref="D39:I39"/>
    <mergeCell ref="J39:M39"/>
    <mergeCell ref="J35:M35"/>
    <mergeCell ref="A4:M4"/>
    <mergeCell ref="A5:M5"/>
    <mergeCell ref="A6:M6"/>
    <mergeCell ref="I8:I9"/>
    <mergeCell ref="F8:F9"/>
    <mergeCell ref="J8:J9"/>
    <mergeCell ref="G8:H9"/>
    <mergeCell ref="A8:A9"/>
    <mergeCell ref="B8:B9"/>
    <mergeCell ref="C8:C9"/>
    <mergeCell ref="D8:D9"/>
    <mergeCell ref="E8:E9"/>
    <mergeCell ref="K8:K9"/>
    <mergeCell ref="L8:L9"/>
    <mergeCell ref="M8:M9"/>
  </mergeCells>
  <pageMargins left="0.42" right="0.2" top="0.39" bottom="0.24" header="0.17" footer="0.16"/>
  <pageSetup paperSize="9" scale="85" orientation="landscape" horizontalDpi="180" verticalDpi="180" r:id="rId1"/>
  <headerFooter>
    <oddHeader>&amp;CPage &amp;P&amp;RCNĐD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AA51"/>
  <sheetViews>
    <sheetView topLeftCell="A22" workbookViewId="0">
      <selection activeCell="A6" sqref="A6:M6"/>
    </sheetView>
  </sheetViews>
  <sheetFormatPr defaultRowHeight="15.75"/>
  <cols>
    <col min="1" max="1" width="6.140625" style="6" customWidth="1"/>
    <col min="2" max="2" width="21.42578125" style="6" customWidth="1"/>
    <col min="3" max="3" width="16.42578125" style="6" customWidth="1"/>
    <col min="4" max="4" width="8" style="6" customWidth="1"/>
    <col min="5" max="5" width="13.85546875" style="54" customWidth="1"/>
    <col min="6" max="6" width="11.7109375" style="6" customWidth="1"/>
    <col min="7" max="7" width="10.85546875" style="6" customWidth="1"/>
    <col min="8" max="8" width="15" style="6" customWidth="1"/>
    <col min="9" max="9" width="9.28515625" style="19" customWidth="1"/>
    <col min="10" max="10" width="13.42578125" style="19" customWidth="1"/>
    <col min="11" max="11" width="15.140625" style="2" customWidth="1"/>
    <col min="12" max="12" width="17.140625" style="2" customWidth="1"/>
    <col min="13" max="27" width="9.140625" style="2"/>
    <col min="28" max="16384" width="9.140625" style="6"/>
  </cols>
  <sheetData>
    <row r="1" spans="1:27">
      <c r="A1" s="2" t="s">
        <v>32</v>
      </c>
      <c r="B1" s="1"/>
      <c r="C1" s="2"/>
      <c r="D1" s="2"/>
      <c r="E1" s="13"/>
      <c r="F1" s="2"/>
      <c r="G1" s="14"/>
      <c r="H1" s="14"/>
      <c r="I1" s="14"/>
      <c r="J1" s="14"/>
    </row>
    <row r="2" spans="1:27" ht="15" customHeight="1">
      <c r="A2" s="15" t="s">
        <v>378</v>
      </c>
      <c r="B2" s="1"/>
      <c r="C2" s="15"/>
      <c r="D2" s="15"/>
      <c r="E2" s="44"/>
      <c r="F2" s="2"/>
      <c r="G2" s="317"/>
      <c r="H2" s="317"/>
      <c r="I2" s="317"/>
      <c r="J2" s="317"/>
    </row>
    <row r="3" spans="1:27" s="7" customFormat="1" ht="12" customHeight="1">
      <c r="A3" s="1118"/>
      <c r="B3" s="1118"/>
      <c r="C3" s="1118"/>
      <c r="D3" s="1118"/>
      <c r="E3" s="1118"/>
      <c r="F3" s="1118"/>
      <c r="G3" s="1118"/>
      <c r="H3" s="1118"/>
      <c r="I3" s="1118"/>
      <c r="J3" s="320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s="7" customFormat="1" ht="14.25" customHeight="1">
      <c r="A4" s="1118" t="s">
        <v>1438</v>
      </c>
      <c r="B4" s="1118"/>
      <c r="C4" s="1118"/>
      <c r="D4" s="1118"/>
      <c r="E4" s="1118"/>
      <c r="F4" s="1118"/>
      <c r="G4" s="1118"/>
      <c r="H4" s="1118"/>
      <c r="I4" s="1118"/>
      <c r="J4" s="1118"/>
      <c r="K4" s="1118"/>
      <c r="L4" s="1118"/>
      <c r="M4" s="1118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15.75" customHeight="1">
      <c r="A5" s="1159" t="s">
        <v>479</v>
      </c>
      <c r="B5" s="1159"/>
      <c r="C5" s="1159"/>
      <c r="D5" s="1159"/>
      <c r="E5" s="1159"/>
      <c r="F5" s="1159"/>
      <c r="G5" s="1159"/>
      <c r="H5" s="1159"/>
      <c r="I5" s="1159"/>
      <c r="J5" s="1159"/>
      <c r="K5" s="1159"/>
      <c r="L5" s="1159"/>
      <c r="M5" s="1159"/>
    </row>
    <row r="6" spans="1:27" ht="15" customHeight="1">
      <c r="A6" s="1119" t="s">
        <v>1441</v>
      </c>
      <c r="B6" s="1119"/>
      <c r="C6" s="1119"/>
      <c r="D6" s="1119"/>
      <c r="E6" s="1119"/>
      <c r="F6" s="1119"/>
      <c r="G6" s="1119"/>
      <c r="H6" s="1119"/>
      <c r="I6" s="1119"/>
      <c r="J6" s="1119"/>
      <c r="K6" s="1119"/>
      <c r="L6" s="1119"/>
      <c r="M6" s="1119"/>
    </row>
    <row r="7" spans="1:27" ht="15" customHeight="1">
      <c r="A7" s="319"/>
      <c r="B7" s="319"/>
      <c r="C7" s="319"/>
      <c r="D7" s="319"/>
      <c r="E7" s="319"/>
      <c r="F7" s="319"/>
      <c r="G7" s="319"/>
      <c r="H7" s="319"/>
      <c r="I7" s="319"/>
      <c r="J7" s="319"/>
      <c r="L7" s="1032" t="s">
        <v>1417</v>
      </c>
      <c r="M7" s="18"/>
    </row>
    <row r="8" spans="1:27" ht="6.75" customHeight="1">
      <c r="A8" s="1113"/>
      <c r="B8" s="1113"/>
      <c r="C8" s="1113"/>
      <c r="D8" s="1113"/>
      <c r="E8" s="1113"/>
      <c r="F8" s="1113"/>
      <c r="G8" s="1113"/>
      <c r="H8" s="1113"/>
      <c r="I8" s="1113"/>
      <c r="J8" s="317"/>
    </row>
    <row r="9" spans="1:27" ht="26.25" customHeight="1">
      <c r="A9" s="1179" t="s">
        <v>0</v>
      </c>
      <c r="B9" s="1181" t="s">
        <v>1</v>
      </c>
      <c r="C9" s="1182" t="s">
        <v>2</v>
      </c>
      <c r="D9" s="1184" t="s">
        <v>3</v>
      </c>
      <c r="E9" s="1186" t="s">
        <v>4</v>
      </c>
      <c r="F9" s="1181" t="s">
        <v>5</v>
      </c>
      <c r="G9" s="1181" t="s">
        <v>6</v>
      </c>
      <c r="H9" s="1181"/>
      <c r="I9" s="1153" t="s">
        <v>352</v>
      </c>
      <c r="J9" s="1131" t="s">
        <v>1406</v>
      </c>
      <c r="K9" s="1168" t="s">
        <v>1407</v>
      </c>
      <c r="L9" s="1168" t="s">
        <v>1408</v>
      </c>
      <c r="M9" s="1135" t="s">
        <v>30</v>
      </c>
    </row>
    <row r="10" spans="1:27" ht="26.25" customHeight="1">
      <c r="A10" s="1180"/>
      <c r="B10" s="1123"/>
      <c r="C10" s="1183"/>
      <c r="D10" s="1185"/>
      <c r="E10" s="1129"/>
      <c r="F10" s="1123"/>
      <c r="G10" s="1123"/>
      <c r="H10" s="1123"/>
      <c r="I10" s="1154"/>
      <c r="J10" s="1132"/>
      <c r="K10" s="1169"/>
      <c r="L10" s="1169"/>
      <c r="M10" s="1136"/>
    </row>
    <row r="11" spans="1:27" ht="17.25" customHeight="1">
      <c r="A11" s="148" t="s">
        <v>338</v>
      </c>
      <c r="B11" s="144" t="s">
        <v>343</v>
      </c>
      <c r="C11" s="145"/>
      <c r="D11" s="147"/>
      <c r="E11" s="147"/>
      <c r="F11" s="147"/>
      <c r="G11" s="147"/>
      <c r="H11" s="147"/>
      <c r="I11" s="1091"/>
      <c r="J11" s="1092"/>
      <c r="K11" s="1093"/>
      <c r="L11" s="1093"/>
      <c r="M11" s="1093"/>
    </row>
    <row r="12" spans="1:27" s="2" customFormat="1" ht="18.75" customHeight="1">
      <c r="A12" s="75">
        <v>1</v>
      </c>
      <c r="B12" s="76" t="s">
        <v>305</v>
      </c>
      <c r="C12" s="77" t="s">
        <v>82</v>
      </c>
      <c r="D12" s="1094" t="s">
        <v>55</v>
      </c>
      <c r="E12" s="1095" t="s">
        <v>306</v>
      </c>
      <c r="F12" s="1096" t="s">
        <v>405</v>
      </c>
      <c r="G12" s="1097" t="s">
        <v>19</v>
      </c>
      <c r="H12" s="1098" t="s">
        <v>342</v>
      </c>
      <c r="I12" s="1099">
        <v>0.5</v>
      </c>
      <c r="J12" s="1100">
        <f>3708000/5</f>
        <v>741600</v>
      </c>
      <c r="K12" s="1100">
        <v>3674008.8</v>
      </c>
      <c r="L12" s="1101">
        <f>(J12+K12)/2</f>
        <v>2207804.4</v>
      </c>
      <c r="M12" s="1102"/>
    </row>
    <row r="13" spans="1:27" s="2" customFormat="1" ht="18.75" customHeight="1">
      <c r="A13" s="70">
        <v>2</v>
      </c>
      <c r="B13" s="67" t="s">
        <v>307</v>
      </c>
      <c r="C13" s="68" t="s">
        <v>43</v>
      </c>
      <c r="D13" s="648" t="s">
        <v>86</v>
      </c>
      <c r="E13" s="78" t="s">
        <v>308</v>
      </c>
      <c r="F13" s="71" t="s">
        <v>405</v>
      </c>
      <c r="G13" s="72" t="s">
        <v>19</v>
      </c>
      <c r="H13" s="73" t="s">
        <v>41</v>
      </c>
      <c r="I13" s="843">
        <v>1</v>
      </c>
      <c r="J13" s="919">
        <f>3240000/5</f>
        <v>648000</v>
      </c>
      <c r="K13" s="929">
        <v>3674008.8</v>
      </c>
      <c r="L13" s="990">
        <f>J13+K13</f>
        <v>4322008.8</v>
      </c>
      <c r="M13" s="974"/>
    </row>
    <row r="14" spans="1:27" s="2" customFormat="1" ht="18.75" customHeight="1">
      <c r="A14" s="75">
        <v>3</v>
      </c>
      <c r="B14" s="79" t="s">
        <v>309</v>
      </c>
      <c r="C14" s="77" t="s">
        <v>310</v>
      </c>
      <c r="D14" s="648" t="s">
        <v>46</v>
      </c>
      <c r="E14" s="78" t="s">
        <v>311</v>
      </c>
      <c r="F14" s="71" t="s">
        <v>406</v>
      </c>
      <c r="G14" s="72" t="s">
        <v>19</v>
      </c>
      <c r="H14" s="73" t="s">
        <v>312</v>
      </c>
      <c r="I14" s="843">
        <v>1</v>
      </c>
      <c r="J14" s="919">
        <f>3636000/5</f>
        <v>727200</v>
      </c>
      <c r="K14" s="929">
        <f>4494600+594000</f>
        <v>5088600</v>
      </c>
      <c r="L14" s="990">
        <f t="shared" ref="L14:L19" si="0">J14+K14</f>
        <v>5815800</v>
      </c>
      <c r="M14" s="974"/>
    </row>
    <row r="15" spans="1:27" s="2" customFormat="1" ht="18.75" customHeight="1">
      <c r="A15" s="70">
        <v>4</v>
      </c>
      <c r="B15" s="80" t="s">
        <v>313</v>
      </c>
      <c r="C15" s="81" t="s">
        <v>314</v>
      </c>
      <c r="D15" s="649" t="s">
        <v>315</v>
      </c>
      <c r="E15" s="82" t="s">
        <v>316</v>
      </c>
      <c r="F15" s="83" t="s">
        <v>407</v>
      </c>
      <c r="G15" s="84" t="s">
        <v>19</v>
      </c>
      <c r="H15" s="85" t="s">
        <v>198</v>
      </c>
      <c r="I15" s="844">
        <v>1</v>
      </c>
      <c r="J15" s="919">
        <f>5670000/5</f>
        <v>1134000</v>
      </c>
      <c r="K15" s="929">
        <v>4435200</v>
      </c>
      <c r="L15" s="990">
        <f t="shared" si="0"/>
        <v>5569200</v>
      </c>
      <c r="M15" s="974"/>
    </row>
    <row r="16" spans="1:27" s="2" customFormat="1" ht="18.75" customHeight="1">
      <c r="A16" s="75">
        <v>5</v>
      </c>
      <c r="B16" s="73" t="s">
        <v>463</v>
      </c>
      <c r="C16" s="73" t="s">
        <v>392</v>
      </c>
      <c r="D16" s="74" t="s">
        <v>393</v>
      </c>
      <c r="E16" s="86" t="s">
        <v>464</v>
      </c>
      <c r="F16" s="322" t="s">
        <v>1220</v>
      </c>
      <c r="G16" s="87" t="s">
        <v>19</v>
      </c>
      <c r="H16" s="88" t="s">
        <v>312</v>
      </c>
      <c r="I16" s="843">
        <v>1</v>
      </c>
      <c r="J16" s="919">
        <f>3780000/5</f>
        <v>756000</v>
      </c>
      <c r="K16" s="929">
        <v>2871000</v>
      </c>
      <c r="L16" s="990">
        <f t="shared" si="0"/>
        <v>3627000</v>
      </c>
      <c r="M16" s="974"/>
    </row>
    <row r="17" spans="1:13" s="2" customFormat="1" ht="18.75" customHeight="1">
      <c r="A17" s="70">
        <v>6</v>
      </c>
      <c r="B17" s="2" t="s">
        <v>461</v>
      </c>
      <c r="C17" s="292" t="s">
        <v>75</v>
      </c>
      <c r="D17" s="305" t="s">
        <v>161</v>
      </c>
      <c r="E17" s="650" t="s">
        <v>462</v>
      </c>
      <c r="F17" s="322" t="s">
        <v>1220</v>
      </c>
      <c r="G17" s="306" t="s">
        <v>19</v>
      </c>
      <c r="H17" s="73" t="s">
        <v>41</v>
      </c>
      <c r="I17" s="843">
        <v>1</v>
      </c>
      <c r="J17" s="919">
        <f>3780000/5</f>
        <v>756000</v>
      </c>
      <c r="K17" s="929">
        <v>3465000</v>
      </c>
      <c r="L17" s="990">
        <f t="shared" si="0"/>
        <v>4221000</v>
      </c>
      <c r="M17" s="974"/>
    </row>
    <row r="18" spans="1:13" s="2" customFormat="1" ht="18.75" customHeight="1">
      <c r="A18" s="75">
        <v>7</v>
      </c>
      <c r="B18" s="828" t="s">
        <v>1217</v>
      </c>
      <c r="C18" s="73" t="s">
        <v>1218</v>
      </c>
      <c r="D18" s="74" t="s">
        <v>49</v>
      </c>
      <c r="E18" s="86" t="s">
        <v>1219</v>
      </c>
      <c r="F18" s="322" t="s">
        <v>1220</v>
      </c>
      <c r="G18" s="87" t="s">
        <v>19</v>
      </c>
      <c r="H18" s="88" t="s">
        <v>312</v>
      </c>
      <c r="I18" s="843">
        <v>1</v>
      </c>
      <c r="J18" s="919">
        <f>3780000/5</f>
        <v>756000</v>
      </c>
      <c r="K18" s="929">
        <v>3465000</v>
      </c>
      <c r="L18" s="990">
        <f t="shared" si="0"/>
        <v>4221000</v>
      </c>
      <c r="M18" s="974"/>
    </row>
    <row r="19" spans="1:13" s="2" customFormat="1" ht="18.75" customHeight="1">
      <c r="A19" s="70">
        <v>8</v>
      </c>
      <c r="B19" s="73" t="s">
        <v>465</v>
      </c>
      <c r="C19" s="73" t="s">
        <v>390</v>
      </c>
      <c r="D19" s="74" t="s">
        <v>391</v>
      </c>
      <c r="E19" s="86" t="s">
        <v>466</v>
      </c>
      <c r="F19" s="322" t="s">
        <v>1220</v>
      </c>
      <c r="G19" s="87" t="s">
        <v>19</v>
      </c>
      <c r="H19" s="88" t="s">
        <v>394</v>
      </c>
      <c r="I19" s="843">
        <v>1</v>
      </c>
      <c r="J19" s="919">
        <f>3780000/5</f>
        <v>756000</v>
      </c>
      <c r="K19" s="929">
        <v>3465000</v>
      </c>
      <c r="L19" s="990">
        <f t="shared" si="0"/>
        <v>4221000</v>
      </c>
      <c r="M19" s="974"/>
    </row>
    <row r="20" spans="1:13" s="2" customFormat="1" ht="18.75" customHeight="1">
      <c r="A20" s="835" t="s">
        <v>336</v>
      </c>
      <c r="B20" s="1187" t="s">
        <v>337</v>
      </c>
      <c r="C20" s="1188"/>
      <c r="D20" s="1188"/>
      <c r="E20" s="53"/>
      <c r="F20" s="20"/>
      <c r="G20" s="1151"/>
      <c r="H20" s="1151"/>
      <c r="I20" s="321"/>
      <c r="J20" s="921"/>
      <c r="K20" s="922"/>
      <c r="L20" s="868"/>
      <c r="M20" s="974"/>
    </row>
    <row r="21" spans="1:13" s="2" customFormat="1" ht="18.75" customHeight="1">
      <c r="A21" s="663">
        <v>9</v>
      </c>
      <c r="B21" s="307" t="s">
        <v>1114</v>
      </c>
      <c r="C21" s="308" t="s">
        <v>1115</v>
      </c>
      <c r="D21" s="323" t="s">
        <v>1116</v>
      </c>
      <c r="E21" s="309" t="s">
        <v>1117</v>
      </c>
      <c r="F21" s="310" t="s">
        <v>406</v>
      </c>
      <c r="G21" s="303" t="s">
        <v>16</v>
      </c>
      <c r="H21" s="304" t="s">
        <v>8</v>
      </c>
      <c r="I21" s="843">
        <v>1</v>
      </c>
      <c r="J21" s="919">
        <f>3636000/5</f>
        <v>727200</v>
      </c>
      <c r="K21" s="920">
        <v>4890600</v>
      </c>
      <c r="L21" s="868">
        <f>J21+K21</f>
        <v>5617800</v>
      </c>
      <c r="M21" s="974"/>
    </row>
    <row r="22" spans="1:13" s="2" customFormat="1" ht="18.75" customHeight="1">
      <c r="A22" s="659">
        <v>10</v>
      </c>
      <c r="B22" s="248" t="s">
        <v>1252</v>
      </c>
      <c r="C22" s="249" t="s">
        <v>68</v>
      </c>
      <c r="D22" s="651" t="s">
        <v>648</v>
      </c>
      <c r="E22" s="250" t="s">
        <v>1253</v>
      </c>
      <c r="F22" s="251" t="s">
        <v>406</v>
      </c>
      <c r="G22" s="252" t="s">
        <v>7</v>
      </c>
      <c r="H22" s="253" t="s">
        <v>8</v>
      </c>
      <c r="I22" s="843">
        <v>1</v>
      </c>
      <c r="J22" s="919">
        <f>3636000/5</f>
        <v>727200</v>
      </c>
      <c r="K22" s="920">
        <v>4890600</v>
      </c>
      <c r="L22" s="868">
        <f t="shared" ref="L22:L39" si="1">J22+K22</f>
        <v>5617800</v>
      </c>
      <c r="M22" s="974"/>
    </row>
    <row r="23" spans="1:13" s="2" customFormat="1" ht="18.75" customHeight="1">
      <c r="A23" s="663">
        <v>11</v>
      </c>
      <c r="B23" s="254" t="s">
        <v>1029</v>
      </c>
      <c r="C23" s="255" t="s">
        <v>1030</v>
      </c>
      <c r="D23" s="652" t="s">
        <v>1031</v>
      </c>
      <c r="E23" s="256" t="s">
        <v>1032</v>
      </c>
      <c r="F23" s="257" t="s">
        <v>406</v>
      </c>
      <c r="G23" s="252" t="s">
        <v>7</v>
      </c>
      <c r="H23" s="258" t="s">
        <v>11</v>
      </c>
      <c r="I23" s="843">
        <v>1</v>
      </c>
      <c r="J23" s="919">
        <f>3636000/5</f>
        <v>727200</v>
      </c>
      <c r="K23" s="920">
        <v>4890600</v>
      </c>
      <c r="L23" s="868">
        <f t="shared" si="1"/>
        <v>5617800</v>
      </c>
      <c r="M23" s="974"/>
    </row>
    <row r="24" spans="1:13" s="2" customFormat="1" ht="18.75" customHeight="1">
      <c r="A24" s="659">
        <v>12</v>
      </c>
      <c r="B24" s="259" t="s">
        <v>1026</v>
      </c>
      <c r="C24" s="260" t="s">
        <v>23</v>
      </c>
      <c r="D24" s="653" t="s">
        <v>1027</v>
      </c>
      <c r="E24" s="261" t="s">
        <v>994</v>
      </c>
      <c r="F24" s="257" t="s">
        <v>406</v>
      </c>
      <c r="G24" s="252" t="s">
        <v>1028</v>
      </c>
      <c r="H24" s="258" t="s">
        <v>14</v>
      </c>
      <c r="I24" s="843">
        <v>1</v>
      </c>
      <c r="J24" s="919">
        <f>3636000/5</f>
        <v>727200</v>
      </c>
      <c r="K24" s="920">
        <v>4890600</v>
      </c>
      <c r="L24" s="868">
        <f t="shared" si="1"/>
        <v>5617800</v>
      </c>
      <c r="M24" s="974"/>
    </row>
    <row r="25" spans="1:13" s="2" customFormat="1" ht="18.75" customHeight="1">
      <c r="A25" s="663">
        <v>13</v>
      </c>
      <c r="B25" s="294" t="s">
        <v>1033</v>
      </c>
      <c r="C25" s="295" t="s">
        <v>1034</v>
      </c>
      <c r="D25" s="654" t="s">
        <v>1035</v>
      </c>
      <c r="E25" s="296" t="s">
        <v>1036</v>
      </c>
      <c r="F25" s="297" t="s">
        <v>406</v>
      </c>
      <c r="G25" s="286" t="s">
        <v>7</v>
      </c>
      <c r="H25" s="293" t="s">
        <v>8</v>
      </c>
      <c r="I25" s="843">
        <v>1</v>
      </c>
      <c r="J25" s="919">
        <f>3636000/5</f>
        <v>727200</v>
      </c>
      <c r="K25" s="920">
        <v>4890600</v>
      </c>
      <c r="L25" s="868">
        <f t="shared" si="1"/>
        <v>5617800</v>
      </c>
      <c r="M25" s="974"/>
    </row>
    <row r="26" spans="1:13" s="2" customFormat="1" ht="18.75" customHeight="1">
      <c r="A26" s="659">
        <v>14</v>
      </c>
      <c r="B26" s="263" t="s">
        <v>1045</v>
      </c>
      <c r="C26" s="742" t="s">
        <v>1046</v>
      </c>
      <c r="D26" s="655" t="s">
        <v>806</v>
      </c>
      <c r="E26" s="264" t="s">
        <v>1047</v>
      </c>
      <c r="F26" s="265" t="s">
        <v>407</v>
      </c>
      <c r="G26" s="266" t="s">
        <v>7</v>
      </c>
      <c r="H26" s="267" t="s">
        <v>8</v>
      </c>
      <c r="I26" s="843">
        <v>1</v>
      </c>
      <c r="J26" s="919">
        <f>5670000/5</f>
        <v>1134000</v>
      </c>
      <c r="K26" s="920">
        <v>4435200</v>
      </c>
      <c r="L26" s="868">
        <f t="shared" si="1"/>
        <v>5569200</v>
      </c>
      <c r="M26" s="974"/>
    </row>
    <row r="27" spans="1:13" s="2" customFormat="1" ht="18.75" customHeight="1">
      <c r="A27" s="663">
        <v>15</v>
      </c>
      <c r="B27" s="268" t="s">
        <v>1037</v>
      </c>
      <c r="C27" s="741" t="s">
        <v>629</v>
      </c>
      <c r="D27" s="656" t="s">
        <v>1038</v>
      </c>
      <c r="E27" s="269" t="s">
        <v>1039</v>
      </c>
      <c r="F27" s="270" t="s">
        <v>407</v>
      </c>
      <c r="G27" s="271" t="s">
        <v>18</v>
      </c>
      <c r="H27" s="272" t="s">
        <v>14</v>
      </c>
      <c r="I27" s="843">
        <v>1</v>
      </c>
      <c r="J27" s="919">
        <f>5670000/5</f>
        <v>1134000</v>
      </c>
      <c r="K27" s="920">
        <v>4435200</v>
      </c>
      <c r="L27" s="868">
        <f t="shared" si="1"/>
        <v>5569200</v>
      </c>
      <c r="M27" s="974"/>
    </row>
    <row r="28" spans="1:13" s="2" customFormat="1" ht="18.75" customHeight="1">
      <c r="A28" s="659">
        <v>16</v>
      </c>
      <c r="B28" s="275" t="s">
        <v>1043</v>
      </c>
      <c r="C28" s="276" t="s">
        <v>1044</v>
      </c>
      <c r="D28" s="657" t="s">
        <v>500</v>
      </c>
      <c r="E28" s="277" t="s">
        <v>1039</v>
      </c>
      <c r="F28" s="278" t="s">
        <v>407</v>
      </c>
      <c r="G28" s="279" t="s">
        <v>18</v>
      </c>
      <c r="H28" s="280" t="s">
        <v>8</v>
      </c>
      <c r="I28" s="843">
        <v>1</v>
      </c>
      <c r="J28" s="919">
        <f>5670000/5</f>
        <v>1134000</v>
      </c>
      <c r="K28" s="920">
        <v>4435200</v>
      </c>
      <c r="L28" s="868">
        <f t="shared" si="1"/>
        <v>5569200</v>
      </c>
      <c r="M28" s="974"/>
    </row>
    <row r="29" spans="1:13" s="2" customFormat="1" ht="18.75" customHeight="1">
      <c r="A29" s="663">
        <v>17</v>
      </c>
      <c r="B29" s="660" t="s">
        <v>1040</v>
      </c>
      <c r="C29" s="574" t="s">
        <v>1041</v>
      </c>
      <c r="D29" s="658" t="s">
        <v>213</v>
      </c>
      <c r="E29" s="281" t="s">
        <v>1042</v>
      </c>
      <c r="F29" s="282" t="s">
        <v>407</v>
      </c>
      <c r="G29" s="283" t="s">
        <v>18</v>
      </c>
      <c r="H29" s="284" t="s">
        <v>8</v>
      </c>
      <c r="I29" s="843">
        <v>1</v>
      </c>
      <c r="J29" s="919">
        <f>5670000/5</f>
        <v>1134000</v>
      </c>
      <c r="K29" s="920">
        <f>4138200+1188000</f>
        <v>5326200</v>
      </c>
      <c r="L29" s="868">
        <f t="shared" si="1"/>
        <v>6460200</v>
      </c>
      <c r="M29" s="974"/>
    </row>
    <row r="30" spans="1:13" s="2" customFormat="1" ht="18.75" customHeight="1">
      <c r="A30" s="659">
        <v>18</v>
      </c>
      <c r="B30" s="780" t="s">
        <v>1394</v>
      </c>
      <c r="C30" s="765" t="s">
        <v>1395</v>
      </c>
      <c r="D30" s="816" t="s">
        <v>38</v>
      </c>
      <c r="E30" s="818" t="s">
        <v>1396</v>
      </c>
      <c r="F30" s="759" t="s">
        <v>408</v>
      </c>
      <c r="G30" s="773" t="s">
        <v>16</v>
      </c>
      <c r="H30" s="747" t="s">
        <v>8</v>
      </c>
      <c r="I30" s="843">
        <v>1</v>
      </c>
      <c r="J30" s="919">
        <f>4950000/5</f>
        <v>990000</v>
      </c>
      <c r="K30" s="920">
        <v>4158000</v>
      </c>
      <c r="L30" s="868">
        <f t="shared" si="1"/>
        <v>5148000</v>
      </c>
      <c r="M30" s="974"/>
    </row>
    <row r="31" spans="1:13" s="2" customFormat="1" ht="41.25" customHeight="1">
      <c r="A31" s="663">
        <v>19</v>
      </c>
      <c r="B31" s="661" t="s">
        <v>1048</v>
      </c>
      <c r="C31" s="574" t="s">
        <v>859</v>
      </c>
      <c r="D31" s="816" t="s">
        <v>780</v>
      </c>
      <c r="E31" s="819" t="s">
        <v>1049</v>
      </c>
      <c r="F31" s="285" t="s">
        <v>408</v>
      </c>
      <c r="G31" s="286" t="s">
        <v>18</v>
      </c>
      <c r="H31" s="287" t="s">
        <v>8</v>
      </c>
      <c r="I31" s="843">
        <v>1</v>
      </c>
      <c r="J31" s="1033">
        <v>0</v>
      </c>
      <c r="K31" s="929">
        <f>(4752000+1782000)/5*4</f>
        <v>5227200</v>
      </c>
      <c r="L31" s="990">
        <f>J31+K31</f>
        <v>5227200</v>
      </c>
      <c r="M31" s="1034" t="s">
        <v>1420</v>
      </c>
    </row>
    <row r="32" spans="1:13" s="2" customFormat="1" ht="18.75" customHeight="1">
      <c r="A32" s="659">
        <v>20</v>
      </c>
      <c r="B32" s="744" t="s">
        <v>1340</v>
      </c>
      <c r="C32" s="812" t="s">
        <v>645</v>
      </c>
      <c r="D32" s="151" t="s">
        <v>1148</v>
      </c>
      <c r="E32" s="820" t="s">
        <v>1341</v>
      </c>
      <c r="F32" s="813" t="s">
        <v>408</v>
      </c>
      <c r="G32" s="814" t="s">
        <v>16</v>
      </c>
      <c r="H32" s="815" t="s">
        <v>8</v>
      </c>
      <c r="I32" s="845">
        <v>1</v>
      </c>
      <c r="J32" s="919">
        <f>4950000/5</f>
        <v>990000</v>
      </c>
      <c r="K32" s="920">
        <v>4752000</v>
      </c>
      <c r="L32" s="868">
        <f t="shared" si="1"/>
        <v>5742000</v>
      </c>
      <c r="M32" s="974"/>
    </row>
    <row r="33" spans="1:27" s="2" customFormat="1" ht="18.75" customHeight="1">
      <c r="A33" s="663">
        <v>21</v>
      </c>
      <c r="B33" s="781" t="s">
        <v>1397</v>
      </c>
      <c r="C33" s="809" t="s">
        <v>505</v>
      </c>
      <c r="D33" s="817" t="s">
        <v>575</v>
      </c>
      <c r="E33" s="821" t="s">
        <v>1398</v>
      </c>
      <c r="F33" s="810" t="s">
        <v>408</v>
      </c>
      <c r="G33" s="811" t="s">
        <v>7</v>
      </c>
      <c r="H33" s="772" t="s">
        <v>9</v>
      </c>
      <c r="I33" s="845">
        <v>1</v>
      </c>
      <c r="J33" s="919">
        <f>4950000/5</f>
        <v>990000</v>
      </c>
      <c r="K33" s="920">
        <v>4752000</v>
      </c>
      <c r="L33" s="868">
        <f t="shared" si="1"/>
        <v>5742000</v>
      </c>
      <c r="M33" s="974"/>
    </row>
    <row r="34" spans="1:27" s="2" customFormat="1" ht="18.75" customHeight="1">
      <c r="A34" s="1062">
        <v>22</v>
      </c>
      <c r="B34" s="1063" t="s">
        <v>1214</v>
      </c>
      <c r="C34" s="1064" t="s">
        <v>131</v>
      </c>
      <c r="D34" s="1065" t="s">
        <v>1215</v>
      </c>
      <c r="E34" s="1066" t="s">
        <v>1216</v>
      </c>
      <c r="F34" s="1067" t="s">
        <v>408</v>
      </c>
      <c r="G34" s="1068" t="s">
        <v>7</v>
      </c>
      <c r="H34" s="1069" t="s">
        <v>14</v>
      </c>
      <c r="I34" s="1058">
        <v>1</v>
      </c>
      <c r="J34" s="1070">
        <f>4950000/5</f>
        <v>990000</v>
      </c>
      <c r="K34" s="1071">
        <v>4752000</v>
      </c>
      <c r="L34" s="1072">
        <f t="shared" si="1"/>
        <v>5742000</v>
      </c>
      <c r="M34" s="1073"/>
    </row>
    <row r="35" spans="1:27" s="2" customFormat="1" ht="18.75" customHeight="1">
      <c r="A35" s="1050">
        <v>23</v>
      </c>
      <c r="B35" s="1051" t="s">
        <v>317</v>
      </c>
      <c r="C35" s="1052" t="s">
        <v>135</v>
      </c>
      <c r="D35" s="1053" t="s">
        <v>318</v>
      </c>
      <c r="E35" s="1054" t="s">
        <v>460</v>
      </c>
      <c r="F35" s="1055" t="s">
        <v>408</v>
      </c>
      <c r="G35" s="1056" t="s">
        <v>299</v>
      </c>
      <c r="H35" s="1057" t="s">
        <v>14</v>
      </c>
      <c r="I35" s="1058">
        <v>1</v>
      </c>
      <c r="J35" s="1059">
        <f>4950000/5</f>
        <v>990000</v>
      </c>
      <c r="K35" s="1060">
        <v>4158000</v>
      </c>
      <c r="L35" s="935">
        <f t="shared" si="1"/>
        <v>5148000</v>
      </c>
      <c r="M35" s="1061"/>
    </row>
    <row r="36" spans="1:27" s="2" customFormat="1" ht="18.75" customHeight="1">
      <c r="A36" s="659">
        <v>24</v>
      </c>
      <c r="B36" s="743" t="s">
        <v>1054</v>
      </c>
      <c r="C36" s="333" t="s">
        <v>1055</v>
      </c>
      <c r="D36" s="623" t="s">
        <v>1056</v>
      </c>
      <c r="E36" s="262" t="s">
        <v>1057</v>
      </c>
      <c r="F36" s="288" t="s">
        <v>408</v>
      </c>
      <c r="G36" s="246" t="s">
        <v>16</v>
      </c>
      <c r="H36" s="289" t="s">
        <v>8</v>
      </c>
      <c r="I36" s="844">
        <v>1</v>
      </c>
      <c r="J36" s="919">
        <f>4950000/5</f>
        <v>990000</v>
      </c>
      <c r="K36" s="920">
        <v>4752000</v>
      </c>
      <c r="L36" s="868">
        <f t="shared" si="1"/>
        <v>5742000</v>
      </c>
      <c r="M36" s="974"/>
    </row>
    <row r="37" spans="1:27" s="204" customFormat="1" ht="18.75" customHeight="1">
      <c r="A37" s="663">
        <v>25</v>
      </c>
      <c r="B37" s="662" t="s">
        <v>1050</v>
      </c>
      <c r="C37" s="574" t="s">
        <v>1051</v>
      </c>
      <c r="D37" s="332" t="s">
        <v>1052</v>
      </c>
      <c r="E37" s="334" t="s">
        <v>1053</v>
      </c>
      <c r="F37" s="331" t="s">
        <v>408</v>
      </c>
      <c r="G37" s="330" t="s">
        <v>28</v>
      </c>
      <c r="H37" s="324" t="s">
        <v>8</v>
      </c>
      <c r="I37" s="843">
        <v>1</v>
      </c>
      <c r="J37" s="919">
        <f>4410000/5</f>
        <v>882000</v>
      </c>
      <c r="K37" s="920">
        <f>4158000+594000</f>
        <v>4752000</v>
      </c>
      <c r="L37" s="868">
        <f t="shared" si="1"/>
        <v>5634000</v>
      </c>
      <c r="M37" s="974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s="2" customFormat="1" ht="18.75" customHeight="1">
      <c r="A38" s="659">
        <v>26</v>
      </c>
      <c r="B38" s="662" t="s">
        <v>1058</v>
      </c>
      <c r="C38" s="578" t="s">
        <v>536</v>
      </c>
      <c r="D38" s="273" t="s">
        <v>1059</v>
      </c>
      <c r="E38" s="290" t="s">
        <v>1060</v>
      </c>
      <c r="F38" s="322" t="s">
        <v>1220</v>
      </c>
      <c r="G38" s="291" t="s">
        <v>7</v>
      </c>
      <c r="H38" s="274" t="s">
        <v>8</v>
      </c>
      <c r="I38" s="843">
        <v>1</v>
      </c>
      <c r="J38" s="919">
        <f>3780000/5</f>
        <v>756000</v>
      </c>
      <c r="K38" s="920">
        <v>2871000</v>
      </c>
      <c r="L38" s="868">
        <f t="shared" si="1"/>
        <v>3627000</v>
      </c>
      <c r="M38" s="974"/>
    </row>
    <row r="39" spans="1:27" s="2" customFormat="1" ht="18.75" customHeight="1">
      <c r="A39" s="663">
        <v>27</v>
      </c>
      <c r="B39" s="875" t="s">
        <v>1061</v>
      </c>
      <c r="C39" s="876" t="s">
        <v>629</v>
      </c>
      <c r="D39" s="778" t="s">
        <v>87</v>
      </c>
      <c r="E39" s="877" t="s">
        <v>1062</v>
      </c>
      <c r="F39" s="873" t="s">
        <v>1220</v>
      </c>
      <c r="G39" s="246" t="s">
        <v>18</v>
      </c>
      <c r="H39" s="847" t="s">
        <v>8</v>
      </c>
      <c r="I39" s="844">
        <v>1</v>
      </c>
      <c r="J39" s="923">
        <f>3780000/5</f>
        <v>756000</v>
      </c>
      <c r="K39" s="924">
        <v>2871000</v>
      </c>
      <c r="L39" s="925">
        <f t="shared" si="1"/>
        <v>3627000</v>
      </c>
      <c r="M39" s="1035"/>
    </row>
    <row r="40" spans="1:27" s="15" customFormat="1" ht="18.75" customHeight="1">
      <c r="A40" s="1142" t="s">
        <v>1418</v>
      </c>
      <c r="B40" s="1148"/>
      <c r="C40" s="1148"/>
      <c r="D40" s="1148"/>
      <c r="E40" s="1148"/>
      <c r="F40" s="1148"/>
      <c r="G40" s="1148"/>
      <c r="H40" s="1144"/>
      <c r="I40" s="878"/>
      <c r="J40" s="926">
        <f>SUM(J12:J39)</f>
        <v>22780800</v>
      </c>
      <c r="K40" s="926">
        <f>SUM(K12:K39)</f>
        <v>116267817.59999999</v>
      </c>
      <c r="L40" s="918">
        <f>SUM(L12:L39)</f>
        <v>136840813.19999999</v>
      </c>
      <c r="M40" s="879"/>
    </row>
    <row r="41" spans="1:27" s="2" customFormat="1" ht="24" customHeight="1">
      <c r="A41" s="216"/>
      <c r="B41" s="980" t="s">
        <v>1433</v>
      </c>
      <c r="C41" s="980"/>
      <c r="D41" s="980"/>
      <c r="E41" s="980"/>
      <c r="F41" s="980"/>
      <c r="G41" s="980"/>
      <c r="H41" s="26"/>
      <c r="I41" s="217"/>
      <c r="J41" s="854"/>
      <c r="L41" s="41"/>
    </row>
    <row r="43" spans="1:27" s="2" customFormat="1">
      <c r="A43" s="1159" t="s">
        <v>475</v>
      </c>
      <c r="B43" s="1159"/>
      <c r="C43" s="1159"/>
      <c r="D43" s="1178" t="s">
        <v>469</v>
      </c>
      <c r="E43" s="1178"/>
      <c r="F43" s="1178"/>
      <c r="G43" s="1178"/>
      <c r="H43" s="1178"/>
      <c r="I43" s="1178"/>
      <c r="K43" s="195" t="s">
        <v>473</v>
      </c>
      <c r="L43" s="195"/>
    </row>
    <row r="44" spans="1:27" s="2" customFormat="1">
      <c r="A44" s="7"/>
      <c r="B44" s="7"/>
      <c r="C44" s="7"/>
      <c r="D44" s="1178" t="s">
        <v>470</v>
      </c>
      <c r="E44" s="1178"/>
      <c r="F44" s="1178"/>
      <c r="G44" s="1178"/>
      <c r="H44" s="1178"/>
      <c r="I44" s="1178"/>
      <c r="K44" s="195" t="s">
        <v>474</v>
      </c>
      <c r="L44" s="195"/>
    </row>
    <row r="45" spans="1:27" s="2" customFormat="1">
      <c r="A45" s="7"/>
      <c r="B45" s="7"/>
      <c r="C45" s="7"/>
      <c r="D45" s="7"/>
      <c r="E45" s="190"/>
      <c r="F45" s="7"/>
      <c r="G45" s="7"/>
      <c r="H45" s="7"/>
      <c r="K45" s="318"/>
      <c r="L45" s="318"/>
    </row>
    <row r="46" spans="1:27" s="2" customFormat="1">
      <c r="A46" s="7"/>
      <c r="B46" s="7"/>
      <c r="C46" s="7"/>
      <c r="D46" s="7"/>
      <c r="E46" s="190"/>
      <c r="F46" s="7"/>
      <c r="G46" s="7"/>
      <c r="H46" s="7"/>
      <c r="I46" s="318"/>
      <c r="J46" s="318"/>
    </row>
    <row r="47" spans="1:27" s="2" customFormat="1">
      <c r="A47" s="7"/>
      <c r="B47" s="7"/>
      <c r="C47" s="7"/>
      <c r="D47" s="7"/>
      <c r="E47" s="190"/>
      <c r="F47" s="7"/>
      <c r="G47" s="7"/>
      <c r="H47" s="7"/>
      <c r="I47" s="318"/>
      <c r="J47" s="1119" t="s">
        <v>1443</v>
      </c>
      <c r="K47" s="1119"/>
      <c r="L47" s="1119"/>
      <c r="M47" s="1119"/>
    </row>
    <row r="48" spans="1:27" s="2" customFormat="1">
      <c r="A48" s="7"/>
      <c r="B48" s="7"/>
      <c r="C48" s="7"/>
      <c r="D48" s="7"/>
      <c r="E48" s="190"/>
      <c r="F48" s="7"/>
      <c r="G48" s="7"/>
      <c r="H48" s="7"/>
      <c r="I48" s="318"/>
      <c r="J48" s="318"/>
    </row>
    <row r="49" spans="1:12" s="2" customFormat="1">
      <c r="A49" s="7"/>
      <c r="B49" s="7"/>
      <c r="C49" s="7"/>
      <c r="D49" s="7"/>
      <c r="E49" s="190"/>
      <c r="F49" s="7"/>
      <c r="G49" s="7"/>
      <c r="H49" s="7"/>
      <c r="I49" s="318"/>
      <c r="J49" s="318"/>
    </row>
    <row r="50" spans="1:12" s="2" customFormat="1">
      <c r="A50" s="7"/>
      <c r="B50" s="7"/>
      <c r="C50" s="7"/>
      <c r="D50" s="7"/>
      <c r="E50" s="190"/>
      <c r="F50" s="7"/>
      <c r="G50" s="7"/>
      <c r="H50" s="7"/>
      <c r="I50" s="318"/>
      <c r="J50" s="318"/>
    </row>
    <row r="51" spans="1:12" s="2" customFormat="1">
      <c r="A51" s="1159" t="s">
        <v>471</v>
      </c>
      <c r="B51" s="1159"/>
      <c r="C51" s="1159"/>
      <c r="D51" s="1178" t="s">
        <v>476</v>
      </c>
      <c r="E51" s="1178"/>
      <c r="F51" s="1178"/>
      <c r="G51" s="1178"/>
      <c r="H51" s="1178"/>
      <c r="I51" s="1178"/>
      <c r="K51" s="195" t="s">
        <v>1430</v>
      </c>
      <c r="L51" s="195"/>
    </row>
  </sheetData>
  <sortState ref="A17:AM20">
    <sortCondition ref="D17:D20"/>
  </sortState>
  <mergeCells count="26">
    <mergeCell ref="M9:M10"/>
    <mergeCell ref="A51:C51"/>
    <mergeCell ref="A43:C43"/>
    <mergeCell ref="G20:H20"/>
    <mergeCell ref="B20:D20"/>
    <mergeCell ref="A40:H40"/>
    <mergeCell ref="D43:I43"/>
    <mergeCell ref="D44:I44"/>
    <mergeCell ref="D51:I51"/>
    <mergeCell ref="J47:M47"/>
    <mergeCell ref="A4:M4"/>
    <mergeCell ref="A5:M5"/>
    <mergeCell ref="A6:M6"/>
    <mergeCell ref="A3:I3"/>
    <mergeCell ref="A9:A10"/>
    <mergeCell ref="B9:B10"/>
    <mergeCell ref="C9:C10"/>
    <mergeCell ref="D9:D10"/>
    <mergeCell ref="E9:E10"/>
    <mergeCell ref="A8:I8"/>
    <mergeCell ref="G9:H10"/>
    <mergeCell ref="F9:F10"/>
    <mergeCell ref="I9:I10"/>
    <mergeCell ref="J9:J10"/>
    <mergeCell ref="K9:K10"/>
    <mergeCell ref="L9:L10"/>
  </mergeCells>
  <pageMargins left="0.2" right="0.2" top="0.52" bottom="0.52" header="0.23" footer="0.16"/>
  <pageSetup paperSize="9" scale="85" orientation="landscape" horizontalDpi="180" verticalDpi="180" r:id="rId1"/>
  <headerFooter>
    <oddHeader>&amp;CPage &amp;P&amp;RYHDP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W37"/>
  <sheetViews>
    <sheetView tabSelected="1" topLeftCell="A25" workbookViewId="0">
      <selection activeCell="G35" sqref="G35"/>
    </sheetView>
  </sheetViews>
  <sheetFormatPr defaultRowHeight="15.75"/>
  <cols>
    <col min="1" max="1" width="4.140625" style="6" customWidth="1"/>
    <col min="2" max="2" width="21.5703125" style="6" customWidth="1"/>
    <col min="3" max="3" width="15.28515625" style="6" customWidth="1"/>
    <col min="4" max="4" width="7.140625" style="6" customWidth="1"/>
    <col min="5" max="5" width="12.28515625" style="54" customWidth="1"/>
    <col min="6" max="6" width="11.85546875" style="6" customWidth="1"/>
    <col min="7" max="7" width="11.140625" style="6" customWidth="1"/>
    <col min="8" max="8" width="17" style="6" customWidth="1"/>
    <col min="9" max="9" width="8.7109375" style="6" customWidth="1"/>
    <col min="10" max="10" width="13.42578125" style="2" customWidth="1"/>
    <col min="11" max="11" width="15.7109375" style="2" customWidth="1"/>
    <col min="12" max="12" width="16.140625" style="41" customWidth="1"/>
    <col min="13" max="13" width="11.28515625" style="2" customWidth="1"/>
    <col min="14" max="23" width="9.140625" style="2"/>
    <col min="24" max="16384" width="9.140625" style="6"/>
  </cols>
  <sheetData>
    <row r="1" spans="1:13">
      <c r="A1" s="6" t="s">
        <v>291</v>
      </c>
      <c r="G1" s="19"/>
      <c r="H1" s="19"/>
      <c r="I1" s="19"/>
      <c r="J1" s="14"/>
    </row>
    <row r="2" spans="1:13">
      <c r="A2" s="7" t="s">
        <v>378</v>
      </c>
      <c r="B2" s="7"/>
      <c r="C2" s="7"/>
      <c r="G2" s="19"/>
      <c r="H2" s="19"/>
      <c r="I2" s="19"/>
      <c r="J2" s="14"/>
    </row>
    <row r="3" spans="1:13" ht="9" customHeight="1">
      <c r="G3" s="19"/>
      <c r="H3" s="19"/>
      <c r="I3" s="19"/>
      <c r="J3" s="14"/>
    </row>
    <row r="4" spans="1:13" ht="15.75" customHeight="1">
      <c r="A4" s="1118" t="s">
        <v>1439</v>
      </c>
      <c r="B4" s="1118"/>
      <c r="C4" s="1118"/>
      <c r="D4" s="1118"/>
      <c r="E4" s="1118"/>
      <c r="F4" s="1118"/>
      <c r="G4" s="1118"/>
      <c r="H4" s="1118"/>
      <c r="I4" s="1118"/>
      <c r="J4" s="1118"/>
      <c r="K4" s="1118"/>
      <c r="L4" s="1118"/>
      <c r="M4" s="1118"/>
    </row>
    <row r="5" spans="1:13" ht="14.25" customHeight="1">
      <c r="A5" s="1159" t="s">
        <v>479</v>
      </c>
      <c r="B5" s="1159"/>
      <c r="C5" s="1159"/>
      <c r="D5" s="1159"/>
      <c r="E5" s="1159"/>
      <c r="F5" s="1159"/>
      <c r="G5" s="1159"/>
      <c r="H5" s="1159"/>
      <c r="I5" s="1159"/>
      <c r="J5" s="1159"/>
      <c r="K5" s="1159"/>
      <c r="L5" s="1159"/>
      <c r="M5" s="1159"/>
    </row>
    <row r="6" spans="1:13" ht="13.5" customHeight="1">
      <c r="A6" s="1119" t="s">
        <v>1441</v>
      </c>
      <c r="B6" s="1119"/>
      <c r="C6" s="1119"/>
      <c r="D6" s="1119"/>
      <c r="E6" s="1119"/>
      <c r="F6" s="1119"/>
      <c r="G6" s="1119"/>
      <c r="H6" s="1119"/>
      <c r="I6" s="1119"/>
      <c r="J6" s="1119"/>
      <c r="K6" s="1119"/>
      <c r="L6" s="1119"/>
      <c r="M6" s="1119"/>
    </row>
    <row r="7" spans="1:13" ht="16.5" customHeight="1">
      <c r="A7" s="1009"/>
      <c r="B7" s="1009"/>
      <c r="C7" s="1009"/>
      <c r="D7" s="1009"/>
      <c r="E7" s="1009"/>
      <c r="F7" s="1009"/>
      <c r="G7" s="1009"/>
      <c r="H7" s="1009"/>
      <c r="I7" s="1009"/>
      <c r="J7" s="1009"/>
      <c r="K7" s="1009"/>
      <c r="L7" s="1032" t="s">
        <v>1417</v>
      </c>
      <c r="M7" s="1009"/>
    </row>
    <row r="8" spans="1:13" ht="8.25" customHeight="1">
      <c r="A8" s="863"/>
      <c r="B8" s="863"/>
      <c r="C8" s="863"/>
      <c r="D8" s="863"/>
      <c r="E8" s="863"/>
      <c r="F8" s="863"/>
      <c r="G8" s="863"/>
      <c r="H8" s="863"/>
      <c r="I8" s="863"/>
      <c r="J8" s="862"/>
      <c r="L8" s="6"/>
    </row>
    <row r="9" spans="1:13" ht="20.25" customHeight="1">
      <c r="A9" s="1189" t="s">
        <v>0</v>
      </c>
      <c r="B9" s="1135" t="s">
        <v>1</v>
      </c>
      <c r="C9" s="1193" t="s">
        <v>2</v>
      </c>
      <c r="D9" s="1195" t="s">
        <v>3</v>
      </c>
      <c r="E9" s="1196" t="s">
        <v>4</v>
      </c>
      <c r="F9" s="1135" t="s">
        <v>5</v>
      </c>
      <c r="G9" s="1189" t="s">
        <v>6</v>
      </c>
      <c r="H9" s="1190"/>
      <c r="I9" s="1198" t="s">
        <v>352</v>
      </c>
      <c r="J9" s="1131" t="s">
        <v>1406</v>
      </c>
      <c r="K9" s="1168" t="s">
        <v>1407</v>
      </c>
      <c r="L9" s="1168" t="s">
        <v>1408</v>
      </c>
      <c r="M9" s="1167" t="s">
        <v>30</v>
      </c>
    </row>
    <row r="10" spans="1:13" ht="27.75" customHeight="1">
      <c r="A10" s="1191"/>
      <c r="B10" s="1192"/>
      <c r="C10" s="1194"/>
      <c r="D10" s="1127"/>
      <c r="E10" s="1197"/>
      <c r="F10" s="1192"/>
      <c r="G10" s="1191"/>
      <c r="H10" s="1138"/>
      <c r="I10" s="1199"/>
      <c r="J10" s="1132"/>
      <c r="K10" s="1169"/>
      <c r="L10" s="1169"/>
      <c r="M10" s="1136"/>
    </row>
    <row r="11" spans="1:13" ht="18" customHeight="1">
      <c r="A11" s="1028" t="s">
        <v>339</v>
      </c>
      <c r="B11" s="1037" t="s">
        <v>343</v>
      </c>
      <c r="C11" s="846"/>
      <c r="D11" s="846"/>
      <c r="E11" s="846"/>
      <c r="F11" s="846"/>
      <c r="G11" s="846"/>
      <c r="H11" s="846"/>
      <c r="I11" s="846"/>
      <c r="J11" s="1039"/>
      <c r="K11" s="1085"/>
      <c r="L11" s="1086"/>
      <c r="M11" s="1085"/>
    </row>
    <row r="12" spans="1:13" s="2" customFormat="1" ht="18" customHeight="1">
      <c r="A12" s="1074">
        <v>1</v>
      </c>
      <c r="B12" s="1075" t="s">
        <v>319</v>
      </c>
      <c r="C12" s="1076" t="s">
        <v>320</v>
      </c>
      <c r="D12" s="1077" t="s">
        <v>277</v>
      </c>
      <c r="E12" s="1078" t="s">
        <v>321</v>
      </c>
      <c r="F12" s="1079" t="s">
        <v>409</v>
      </c>
      <c r="G12" s="1080" t="s">
        <v>19</v>
      </c>
      <c r="H12" s="1081" t="s">
        <v>341</v>
      </c>
      <c r="I12" s="1082">
        <v>0.5</v>
      </c>
      <c r="J12" s="916">
        <f>3293856/5</f>
        <v>658771.19999999995</v>
      </c>
      <c r="K12" s="916">
        <f>3684859.2+594000</f>
        <v>4278859.2</v>
      </c>
      <c r="L12" s="1083">
        <f>(J12+K12)/2</f>
        <v>2468815.2000000002</v>
      </c>
      <c r="M12" s="1084"/>
    </row>
    <row r="13" spans="1:13" s="2" customFormat="1" ht="18" customHeight="1">
      <c r="A13" s="762">
        <v>2</v>
      </c>
      <c r="B13" s="1010" t="s">
        <v>322</v>
      </c>
      <c r="C13" s="766" t="s">
        <v>276</v>
      </c>
      <c r="D13" s="816" t="s">
        <v>178</v>
      </c>
      <c r="E13" s="883" t="s">
        <v>323</v>
      </c>
      <c r="F13" s="754" t="s">
        <v>411</v>
      </c>
      <c r="G13" s="882" t="s">
        <v>28</v>
      </c>
      <c r="H13" s="1013" t="s">
        <v>84</v>
      </c>
      <c r="I13" s="843">
        <v>1</v>
      </c>
      <c r="J13" s="912">
        <f>5827968/5</f>
        <v>1165593.6000000001</v>
      </c>
      <c r="K13" s="913">
        <v>4232764.8</v>
      </c>
      <c r="L13" s="990">
        <f>J13+K13</f>
        <v>5398358.4000000004</v>
      </c>
      <c r="M13" s="1014"/>
    </row>
    <row r="14" spans="1:13" s="2" customFormat="1" ht="18" customHeight="1">
      <c r="A14" s="762">
        <v>3</v>
      </c>
      <c r="B14" s="1010" t="s">
        <v>327</v>
      </c>
      <c r="C14" s="766" t="s">
        <v>328</v>
      </c>
      <c r="D14" s="816" t="s">
        <v>47</v>
      </c>
      <c r="E14" s="883" t="s">
        <v>453</v>
      </c>
      <c r="F14" s="754" t="s">
        <v>410</v>
      </c>
      <c r="G14" s="882" t="s">
        <v>19</v>
      </c>
      <c r="H14" s="1013" t="s">
        <v>304</v>
      </c>
      <c r="I14" s="843">
        <v>1</v>
      </c>
      <c r="J14" s="912">
        <f>4410000/5</f>
        <v>882000</v>
      </c>
      <c r="K14" s="913">
        <v>4455000</v>
      </c>
      <c r="L14" s="990">
        <f t="shared" ref="L14:L17" si="0">J14+K14</f>
        <v>5337000</v>
      </c>
      <c r="M14" s="1014"/>
    </row>
    <row r="15" spans="1:13" s="2" customFormat="1" ht="18" customHeight="1">
      <c r="A15" s="762">
        <v>4</v>
      </c>
      <c r="B15" s="1010" t="s">
        <v>324</v>
      </c>
      <c r="C15" s="766" t="s">
        <v>325</v>
      </c>
      <c r="D15" s="816" t="s">
        <v>72</v>
      </c>
      <c r="E15" s="883" t="s">
        <v>226</v>
      </c>
      <c r="F15" s="754" t="s">
        <v>410</v>
      </c>
      <c r="G15" s="882" t="s">
        <v>19</v>
      </c>
      <c r="H15" s="1013" t="s">
        <v>326</v>
      </c>
      <c r="I15" s="843">
        <v>1</v>
      </c>
      <c r="J15" s="912">
        <f>4950000/5</f>
        <v>990000</v>
      </c>
      <c r="K15" s="913">
        <v>5049000</v>
      </c>
      <c r="L15" s="990">
        <f t="shared" si="0"/>
        <v>6039000</v>
      </c>
      <c r="M15" s="1014"/>
    </row>
    <row r="16" spans="1:13" s="2" customFormat="1" ht="18" customHeight="1">
      <c r="A16" s="762">
        <v>5</v>
      </c>
      <c r="B16" s="1010" t="s">
        <v>329</v>
      </c>
      <c r="C16" s="766" t="s">
        <v>330</v>
      </c>
      <c r="D16" s="816" t="s">
        <v>331</v>
      </c>
      <c r="E16" s="884" t="s">
        <v>332</v>
      </c>
      <c r="F16" s="767" t="s">
        <v>410</v>
      </c>
      <c r="G16" s="885" t="s">
        <v>19</v>
      </c>
      <c r="H16" s="1015" t="s">
        <v>36</v>
      </c>
      <c r="I16" s="844">
        <v>1</v>
      </c>
      <c r="J16" s="912">
        <f>4950000/5</f>
        <v>990000</v>
      </c>
      <c r="K16" s="913">
        <v>5049000</v>
      </c>
      <c r="L16" s="990">
        <f t="shared" si="0"/>
        <v>6039000</v>
      </c>
      <c r="M16" s="1014"/>
    </row>
    <row r="17" spans="1:23" s="2" customFormat="1" ht="18" customHeight="1">
      <c r="A17" s="762">
        <v>6</v>
      </c>
      <c r="B17" s="1016" t="s">
        <v>452</v>
      </c>
      <c r="C17" s="1017" t="s">
        <v>379</v>
      </c>
      <c r="D17" s="1018" t="s">
        <v>380</v>
      </c>
      <c r="E17" s="886" t="s">
        <v>437</v>
      </c>
      <c r="F17" s="762" t="s">
        <v>385</v>
      </c>
      <c r="G17" s="887" t="s">
        <v>19</v>
      </c>
      <c r="H17" s="1013" t="s">
        <v>198</v>
      </c>
      <c r="I17" s="843">
        <v>1</v>
      </c>
      <c r="J17" s="912">
        <f>3780000/5</f>
        <v>756000</v>
      </c>
      <c r="K17" s="913">
        <v>2871000</v>
      </c>
      <c r="L17" s="990">
        <f t="shared" si="0"/>
        <v>3627000</v>
      </c>
      <c r="M17" s="1014"/>
    </row>
    <row r="18" spans="1:23" s="2" customFormat="1" ht="18" customHeight="1">
      <c r="A18" s="762">
        <v>7</v>
      </c>
      <c r="B18" s="1016" t="s">
        <v>454</v>
      </c>
      <c r="C18" s="1017" t="s">
        <v>381</v>
      </c>
      <c r="D18" s="1018" t="s">
        <v>382</v>
      </c>
      <c r="E18" s="886" t="s">
        <v>455</v>
      </c>
      <c r="F18" s="762" t="s">
        <v>385</v>
      </c>
      <c r="G18" s="887" t="s">
        <v>19</v>
      </c>
      <c r="H18" s="1011" t="s">
        <v>341</v>
      </c>
      <c r="I18" s="843">
        <v>0.5</v>
      </c>
      <c r="J18" s="912">
        <f>3780000/5</f>
        <v>756000</v>
      </c>
      <c r="K18" s="913">
        <f>3465000</f>
        <v>3465000</v>
      </c>
      <c r="L18" s="990">
        <f>(J18+K18)/2</f>
        <v>2110500</v>
      </c>
      <c r="M18" s="1012"/>
    </row>
    <row r="19" spans="1:23" s="2" customFormat="1" ht="18" customHeight="1">
      <c r="A19" s="762">
        <v>8</v>
      </c>
      <c r="B19" s="1016" t="s">
        <v>456</v>
      </c>
      <c r="C19" s="1017" t="s">
        <v>383</v>
      </c>
      <c r="D19" s="1018" t="s">
        <v>384</v>
      </c>
      <c r="E19" s="886" t="s">
        <v>457</v>
      </c>
      <c r="F19" s="762" t="s">
        <v>385</v>
      </c>
      <c r="G19" s="887" t="s">
        <v>19</v>
      </c>
      <c r="H19" s="1013" t="s">
        <v>25</v>
      </c>
      <c r="I19" s="843">
        <v>1</v>
      </c>
      <c r="J19" s="912">
        <f>3780000/5</f>
        <v>756000</v>
      </c>
      <c r="K19" s="913">
        <v>2277000</v>
      </c>
      <c r="L19" s="990">
        <f>J19+K19</f>
        <v>3033000</v>
      </c>
      <c r="M19" s="1014"/>
    </row>
    <row r="20" spans="1:23" s="2" customFormat="1" ht="18" customHeight="1">
      <c r="A20" s="762">
        <v>9</v>
      </c>
      <c r="B20" s="1016" t="s">
        <v>458</v>
      </c>
      <c r="C20" s="1017" t="s">
        <v>177</v>
      </c>
      <c r="D20" s="1018" t="s">
        <v>179</v>
      </c>
      <c r="E20" s="886" t="s">
        <v>459</v>
      </c>
      <c r="F20" s="762" t="s">
        <v>385</v>
      </c>
      <c r="G20" s="887" t="s">
        <v>19</v>
      </c>
      <c r="H20" s="1013" t="s">
        <v>61</v>
      </c>
      <c r="I20" s="843">
        <v>1</v>
      </c>
      <c r="J20" s="912">
        <f>3780000/5</f>
        <v>756000</v>
      </c>
      <c r="K20" s="913">
        <v>3465000</v>
      </c>
      <c r="L20" s="990">
        <f t="shared" ref="L20:L28" si="1">J20+K20</f>
        <v>4221000</v>
      </c>
      <c r="M20" s="1014"/>
    </row>
    <row r="21" spans="1:23" s="2" customFormat="1" ht="18" customHeight="1">
      <c r="A21" s="888" t="s">
        <v>340</v>
      </c>
      <c r="B21" s="889" t="s">
        <v>337</v>
      </c>
      <c r="C21" s="20"/>
      <c r="D21" s="20"/>
      <c r="E21" s="20"/>
      <c r="F21" s="20"/>
      <c r="G21" s="20"/>
      <c r="H21" s="20"/>
      <c r="I21" s="20"/>
      <c r="J21" s="914"/>
      <c r="K21" s="915"/>
      <c r="L21" s="990"/>
      <c r="M21" s="1012"/>
    </row>
    <row r="22" spans="1:23" s="2" customFormat="1" ht="18" customHeight="1">
      <c r="A22" s="762">
        <v>10</v>
      </c>
      <c r="B22" s="764" t="s">
        <v>1118</v>
      </c>
      <c r="C22" s="766" t="s">
        <v>1119</v>
      </c>
      <c r="D22" s="816" t="s">
        <v>50</v>
      </c>
      <c r="E22" s="753" t="s">
        <v>1120</v>
      </c>
      <c r="F22" s="754" t="s">
        <v>1025</v>
      </c>
      <c r="G22" s="882" t="s">
        <v>7</v>
      </c>
      <c r="H22" s="1019" t="s">
        <v>14</v>
      </c>
      <c r="I22" s="843">
        <v>1</v>
      </c>
      <c r="J22" s="912">
        <f>3931776/5</f>
        <v>786355.19999999995</v>
      </c>
      <c r="K22" s="913">
        <v>5066265.5999999996</v>
      </c>
      <c r="L22" s="990">
        <f t="shared" si="1"/>
        <v>5852620.7999999998</v>
      </c>
      <c r="M22" s="990"/>
    </row>
    <row r="23" spans="1:23" s="2" customFormat="1" ht="18" customHeight="1">
      <c r="A23" s="762">
        <v>11</v>
      </c>
      <c r="B23" s="765" t="s">
        <v>1023</v>
      </c>
      <c r="C23" s="766" t="s">
        <v>52</v>
      </c>
      <c r="D23" s="816" t="s">
        <v>725</v>
      </c>
      <c r="E23" s="776" t="s">
        <v>1024</v>
      </c>
      <c r="F23" s="890" t="s">
        <v>1025</v>
      </c>
      <c r="G23" s="891" t="s">
        <v>694</v>
      </c>
      <c r="H23" s="1020" t="s">
        <v>11</v>
      </c>
      <c r="I23" s="843">
        <v>1</v>
      </c>
      <c r="J23" s="912">
        <f>3931776/5</f>
        <v>786355.19999999995</v>
      </c>
      <c r="K23" s="913">
        <v>5066265.5999999996</v>
      </c>
      <c r="L23" s="990">
        <f t="shared" si="1"/>
        <v>5852620.7999999998</v>
      </c>
      <c r="M23" s="1012"/>
    </row>
    <row r="24" spans="1:23" s="2" customFormat="1" ht="18" customHeight="1">
      <c r="A24" s="762">
        <v>12</v>
      </c>
      <c r="B24" s="765" t="s">
        <v>1221</v>
      </c>
      <c r="C24" s="766" t="s">
        <v>1041</v>
      </c>
      <c r="D24" s="816" t="s">
        <v>39</v>
      </c>
      <c r="E24" s="776" t="s">
        <v>1222</v>
      </c>
      <c r="F24" s="890" t="s">
        <v>409</v>
      </c>
      <c r="G24" s="891" t="s">
        <v>18</v>
      </c>
      <c r="H24" s="1020" t="s">
        <v>11</v>
      </c>
      <c r="I24" s="843">
        <v>1</v>
      </c>
      <c r="J24" s="912">
        <f>3293856/5</f>
        <v>658771.19999999995</v>
      </c>
      <c r="K24" s="913">
        <v>4391006.4000000004</v>
      </c>
      <c r="L24" s="990">
        <f t="shared" si="1"/>
        <v>5049777.6000000006</v>
      </c>
      <c r="M24" s="1012"/>
    </row>
    <row r="25" spans="1:23" s="2" customFormat="1" ht="18" customHeight="1">
      <c r="A25" s="762">
        <v>13</v>
      </c>
      <c r="B25" s="1021" t="s">
        <v>333</v>
      </c>
      <c r="C25" s="777" t="s">
        <v>27</v>
      </c>
      <c r="D25" s="778" t="s">
        <v>303</v>
      </c>
      <c r="E25" s="779" t="s">
        <v>334</v>
      </c>
      <c r="F25" s="892" t="s">
        <v>410</v>
      </c>
      <c r="G25" s="893" t="s">
        <v>28</v>
      </c>
      <c r="H25" s="1022" t="s">
        <v>14</v>
      </c>
      <c r="I25" s="844">
        <v>1</v>
      </c>
      <c r="J25" s="912">
        <f>4950000/5</f>
        <v>990000</v>
      </c>
      <c r="K25" s="913">
        <v>5049000</v>
      </c>
      <c r="L25" s="990">
        <f t="shared" si="1"/>
        <v>6039000</v>
      </c>
      <c r="M25" s="1012"/>
    </row>
    <row r="26" spans="1:23" s="2" customFormat="1" ht="18" customHeight="1">
      <c r="A26" s="762">
        <v>14</v>
      </c>
      <c r="B26" s="1023" t="s">
        <v>1206</v>
      </c>
      <c r="C26" s="766" t="s">
        <v>1207</v>
      </c>
      <c r="D26" s="816" t="s">
        <v>48</v>
      </c>
      <c r="E26" s="776" t="s">
        <v>1208</v>
      </c>
      <c r="F26" s="890" t="s">
        <v>385</v>
      </c>
      <c r="G26" s="891" t="s">
        <v>28</v>
      </c>
      <c r="H26" s="1020" t="s">
        <v>8</v>
      </c>
      <c r="I26" s="843">
        <v>1</v>
      </c>
      <c r="J26" s="912">
        <f>3780000/5</f>
        <v>756000</v>
      </c>
      <c r="K26" s="913">
        <v>2871000</v>
      </c>
      <c r="L26" s="990">
        <f t="shared" si="1"/>
        <v>3627000</v>
      </c>
      <c r="M26" s="1012"/>
    </row>
    <row r="27" spans="1:23" s="204" customFormat="1" ht="18" customHeight="1">
      <c r="A27" s="762">
        <v>15</v>
      </c>
      <c r="B27" s="1016" t="s">
        <v>1393</v>
      </c>
      <c r="C27" s="1024" t="s">
        <v>23</v>
      </c>
      <c r="D27" s="1018" t="s">
        <v>56</v>
      </c>
      <c r="E27" s="886" t="s">
        <v>949</v>
      </c>
      <c r="F27" s="762" t="s">
        <v>385</v>
      </c>
      <c r="G27" s="826" t="s">
        <v>7</v>
      </c>
      <c r="H27" s="1013" t="s">
        <v>8</v>
      </c>
      <c r="I27" s="843">
        <v>1</v>
      </c>
      <c r="J27" s="912">
        <f>3780000/5</f>
        <v>756000</v>
      </c>
      <c r="K27" s="913">
        <v>3465000</v>
      </c>
      <c r="L27" s="990">
        <f t="shared" si="1"/>
        <v>4221000</v>
      </c>
      <c r="M27" s="101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s="2" customFormat="1" ht="18" customHeight="1">
      <c r="A28" s="880">
        <v>16</v>
      </c>
      <c r="B28" s="1015" t="s">
        <v>1329</v>
      </c>
      <c r="C28" s="1025" t="s">
        <v>23</v>
      </c>
      <c r="D28" s="1026" t="s">
        <v>1038</v>
      </c>
      <c r="E28" s="881" t="s">
        <v>1330</v>
      </c>
      <c r="F28" s="880" t="s">
        <v>385</v>
      </c>
      <c r="G28" s="246" t="s">
        <v>1331</v>
      </c>
      <c r="H28" s="1015" t="s">
        <v>8</v>
      </c>
      <c r="I28" s="844">
        <v>1</v>
      </c>
      <c r="J28" s="916">
        <f>3060000/5</f>
        <v>612000</v>
      </c>
      <c r="K28" s="916">
        <v>3465000</v>
      </c>
      <c r="L28" s="1027">
        <f t="shared" si="1"/>
        <v>4077000</v>
      </c>
      <c r="M28" s="1015"/>
    </row>
    <row r="29" spans="1:23" s="15" customFormat="1" ht="18" customHeight="1">
      <c r="A29" s="1142" t="s">
        <v>1418</v>
      </c>
      <c r="B29" s="1148"/>
      <c r="C29" s="1148"/>
      <c r="D29" s="1148"/>
      <c r="E29" s="1148"/>
      <c r="F29" s="1148"/>
      <c r="G29" s="1148"/>
      <c r="H29" s="1144"/>
      <c r="I29" s="878"/>
      <c r="J29" s="917">
        <f>SUM(J12:J28)</f>
        <v>13055846.399999999</v>
      </c>
      <c r="K29" s="917">
        <f>SUM(K12:K28)</f>
        <v>64516161.600000001</v>
      </c>
      <c r="L29" s="1006">
        <f>SUM(L12:L28)</f>
        <v>72992692.799999997</v>
      </c>
      <c r="M29" s="1006"/>
    </row>
    <row r="30" spans="1:23" ht="21" customHeight="1">
      <c r="B30" s="1008" t="s">
        <v>1434</v>
      </c>
      <c r="C30" s="1008"/>
      <c r="D30" s="1008"/>
      <c r="E30" s="1008"/>
      <c r="F30" s="1008"/>
      <c r="G30" s="1008"/>
      <c r="H30" s="1008"/>
    </row>
    <row r="31" spans="1:23" s="2" customFormat="1" ht="26.25" customHeight="1">
      <c r="A31" s="1159" t="s">
        <v>475</v>
      </c>
      <c r="B31" s="1159"/>
      <c r="C31" s="1159"/>
      <c r="D31" s="1178" t="s">
        <v>469</v>
      </c>
      <c r="E31" s="1178"/>
      <c r="F31" s="1178"/>
      <c r="G31" s="1178"/>
      <c r="H31" s="1178"/>
      <c r="I31" s="1178"/>
      <c r="J31" s="1145" t="s">
        <v>473</v>
      </c>
      <c r="K31" s="1145"/>
      <c r="L31" s="1145"/>
      <c r="M31" s="1145"/>
    </row>
    <row r="32" spans="1:23" s="2" customFormat="1">
      <c r="A32" s="7"/>
      <c r="B32" s="7"/>
      <c r="C32" s="7"/>
      <c r="D32" s="1178" t="s">
        <v>470</v>
      </c>
      <c r="E32" s="1178"/>
      <c r="F32" s="1178"/>
      <c r="G32" s="1178"/>
      <c r="H32" s="1178"/>
      <c r="I32" s="1178"/>
      <c r="J32" s="1145" t="s">
        <v>474</v>
      </c>
      <c r="K32" s="1145"/>
      <c r="L32" s="1145"/>
      <c r="M32" s="1145"/>
    </row>
    <row r="33" spans="1:13" s="2" customFormat="1">
      <c r="A33" s="7"/>
      <c r="B33" s="7"/>
      <c r="C33" s="7"/>
      <c r="D33" s="7"/>
      <c r="E33" s="190"/>
      <c r="F33" s="7"/>
      <c r="G33" s="7"/>
      <c r="H33" s="7"/>
      <c r="K33" s="864"/>
      <c r="L33" s="861"/>
    </row>
    <row r="34" spans="1:13" s="2" customFormat="1">
      <c r="A34" s="7"/>
      <c r="B34" s="7"/>
      <c r="C34" s="7"/>
      <c r="D34" s="7"/>
      <c r="E34" s="190"/>
      <c r="F34" s="7"/>
      <c r="G34" s="7"/>
      <c r="H34" s="7"/>
      <c r="K34" s="864"/>
      <c r="L34" s="861"/>
    </row>
    <row r="35" spans="1:13" s="2" customFormat="1">
      <c r="A35" s="7"/>
      <c r="B35" s="7"/>
      <c r="C35" s="7"/>
      <c r="D35" s="7"/>
      <c r="E35" s="190"/>
      <c r="F35" s="7"/>
      <c r="G35" s="7"/>
      <c r="H35" s="7"/>
      <c r="J35" s="1114" t="s">
        <v>1443</v>
      </c>
      <c r="K35" s="1114"/>
      <c r="L35" s="1114"/>
      <c r="M35" s="1114"/>
    </row>
    <row r="36" spans="1:13" s="2" customFormat="1">
      <c r="A36" s="7"/>
      <c r="B36" s="7"/>
      <c r="C36" s="7"/>
      <c r="D36" s="7"/>
      <c r="E36" s="190"/>
      <c r="F36" s="7"/>
      <c r="G36" s="7"/>
      <c r="H36" s="7"/>
      <c r="K36" s="864"/>
      <c r="L36" s="861"/>
    </row>
    <row r="37" spans="1:13" s="2" customFormat="1" ht="45.75" customHeight="1">
      <c r="A37" s="1159" t="s">
        <v>471</v>
      </c>
      <c r="B37" s="1159"/>
      <c r="C37" s="1159"/>
      <c r="D37" s="1178" t="s">
        <v>476</v>
      </c>
      <c r="E37" s="1178"/>
      <c r="F37" s="1178"/>
      <c r="G37" s="1178"/>
      <c r="H37" s="1178"/>
      <c r="I37" s="1178"/>
      <c r="J37" s="1145" t="s">
        <v>1430</v>
      </c>
      <c r="K37" s="1145"/>
      <c r="L37" s="1145"/>
      <c r="M37" s="1145"/>
    </row>
  </sheetData>
  <sortState ref="A26:W27">
    <sortCondition ref="D26:D27"/>
  </sortState>
  <mergeCells count="25">
    <mergeCell ref="A4:M4"/>
    <mergeCell ref="A5:M5"/>
    <mergeCell ref="A6:M6"/>
    <mergeCell ref="L9:L10"/>
    <mergeCell ref="M9:M10"/>
    <mergeCell ref="K9:K10"/>
    <mergeCell ref="G9:H10"/>
    <mergeCell ref="A9:A10"/>
    <mergeCell ref="B9:B10"/>
    <mergeCell ref="C9:C10"/>
    <mergeCell ref="D9:D10"/>
    <mergeCell ref="E9:E10"/>
    <mergeCell ref="F9:F10"/>
    <mergeCell ref="I9:I10"/>
    <mergeCell ref="J9:J10"/>
    <mergeCell ref="A29:H29"/>
    <mergeCell ref="A37:C37"/>
    <mergeCell ref="A31:C31"/>
    <mergeCell ref="J31:M31"/>
    <mergeCell ref="J32:M32"/>
    <mergeCell ref="J37:M37"/>
    <mergeCell ref="D31:I31"/>
    <mergeCell ref="D32:I32"/>
    <mergeCell ref="D37:I37"/>
    <mergeCell ref="J35:M35"/>
  </mergeCells>
  <pageMargins left="0.4" right="0.2" top="0.4" bottom="0.16" header="0.17" footer="0.21"/>
  <pageSetup paperSize="9" scale="85" orientation="landscape" horizontalDpi="180" verticalDpi="180" r:id="rId1"/>
  <headerFooter>
    <oddHeader>&amp;CPage &amp;P&amp;RRHM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Tổng hợp</vt:lpstr>
      <vt:lpstr>BSĐK</vt:lpstr>
      <vt:lpstr>Dược</vt:lpstr>
      <vt:lpstr>CNĐD</vt:lpstr>
      <vt:lpstr>YHDP</vt:lpstr>
      <vt:lpstr>RHM</vt:lpstr>
      <vt:lpstr>BSĐK!Print_Titles</vt:lpstr>
      <vt:lpstr>CNĐD!Print_Titles</vt:lpstr>
      <vt:lpstr>Dược!Print_Titles</vt:lpstr>
      <vt:lpstr>YHDP!Print_Titles</vt:lpstr>
    </vt:vector>
  </TitlesOfParts>
  <Company>Pearlland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MayTinhDucDung</dc:creator>
  <cp:lastModifiedBy>Admins</cp:lastModifiedBy>
  <cp:lastPrinted>2016-09-08T04:04:52Z</cp:lastPrinted>
  <dcterms:created xsi:type="dcterms:W3CDTF">2015-06-09T06:49:34Z</dcterms:created>
  <dcterms:modified xsi:type="dcterms:W3CDTF">2016-09-08T10:29:39Z</dcterms:modified>
</cp:coreProperties>
</file>